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00" windowHeight="8190" firstSheet="42" activeTab="52"/>
  </bookViews>
  <sheets>
    <sheet name="rozpis_komplet" sheetId="1" r:id="rId1"/>
    <sheet name="rozpis" sheetId="2" r:id="rId2"/>
    <sheet name="soupiska" sheetId="3" r:id="rId3"/>
    <sheet name="Z01" sheetId="4" r:id="rId4"/>
    <sheet name="Z02" sheetId="5" r:id="rId5"/>
    <sheet name="Z03" sheetId="6" r:id="rId6"/>
    <sheet name="Z04" sheetId="7" r:id="rId7"/>
    <sheet name="Z05" sheetId="8" r:id="rId8"/>
    <sheet name="Z06" sheetId="9" r:id="rId9"/>
    <sheet name="Z07" sheetId="10" r:id="rId10"/>
    <sheet name="Z08" sheetId="11" r:id="rId11"/>
    <sheet name="Z09" sheetId="12" r:id="rId12"/>
    <sheet name="Z10" sheetId="13" r:id="rId13"/>
    <sheet name="Z11" sheetId="14" r:id="rId14"/>
    <sheet name="Z12" sheetId="15" r:id="rId15"/>
    <sheet name="Z13" sheetId="16" r:id="rId16"/>
    <sheet name="Z14" sheetId="17" r:id="rId17"/>
    <sheet name="Z15" sheetId="18" r:id="rId18"/>
    <sheet name="Z16" sheetId="19" r:id="rId19"/>
    <sheet name="Z17" sheetId="20" r:id="rId20"/>
    <sheet name="Z18" sheetId="21" r:id="rId21"/>
    <sheet name="Podzim" sheetId="22" r:id="rId22"/>
    <sheet name="Tisk" sheetId="23" r:id="rId23"/>
    <sheet name="Z19" sheetId="24" r:id="rId24"/>
    <sheet name="Z20" sheetId="25" r:id="rId25"/>
    <sheet name="Z21" sheetId="26" r:id="rId26"/>
    <sheet name="Z22" sheetId="27" r:id="rId27"/>
    <sheet name="Z23" sheetId="28" r:id="rId28"/>
    <sheet name="Z24" sheetId="29" r:id="rId29"/>
    <sheet name="Z25" sheetId="30" r:id="rId30"/>
    <sheet name="Z26" sheetId="31" r:id="rId31"/>
    <sheet name="Z27" sheetId="32" r:id="rId32"/>
    <sheet name="Z28" sheetId="33" r:id="rId33"/>
    <sheet name="Z29" sheetId="34" r:id="rId34"/>
    <sheet name="Z30" sheetId="35" r:id="rId35"/>
    <sheet name="Z31" sheetId="36" r:id="rId36"/>
    <sheet name="Z32" sheetId="37" r:id="rId37"/>
    <sheet name="Z33" sheetId="38" r:id="rId38"/>
    <sheet name="Z34" sheetId="39" r:id="rId39"/>
    <sheet name="Z35" sheetId="40" r:id="rId40"/>
    <sheet name="Z36" sheetId="41" r:id="rId41"/>
    <sheet name="Jaro" sheetId="42" r:id="rId42"/>
    <sheet name="B01" sheetId="43" r:id="rId43"/>
    <sheet name="B02" sheetId="44" r:id="rId44"/>
    <sheet name="B03" sheetId="45" r:id="rId45"/>
    <sheet name="B04" sheetId="46" r:id="rId46"/>
    <sheet name="B05" sheetId="47" r:id="rId47"/>
    <sheet name="B06" sheetId="48" r:id="rId48"/>
    <sheet name="B07" sheetId="49" r:id="rId49"/>
    <sheet name="B08" sheetId="50" r:id="rId50"/>
    <sheet name="Baráž" sheetId="51" r:id="rId51"/>
    <sheet name="Sezona" sheetId="52" r:id="rId52"/>
    <sheet name="Statistika_hracu" sheetId="53" r:id="rId53"/>
    <sheet name="Body v zápasech" sheetId="54" r:id="rId54"/>
    <sheet name="Tisk _2_" sheetId="55" r:id="rId55"/>
  </sheets>
  <definedNames>
    <definedName name="a">'B03'!$A$1:$L$36</definedName>
    <definedName name="_xlnm.Print_Area" localSheetId="44">'B03'!$A$1:$L$54</definedName>
    <definedName name="_xlnm.Print_Area" localSheetId="45">'B04'!$A$1:$L$54</definedName>
    <definedName name="_xlnm.Print_Area" localSheetId="46">'B05'!$A$1:$L$54</definedName>
    <definedName name="_xlnm.Print_Area" localSheetId="47">'B06'!$A$1:$L$54</definedName>
    <definedName name="_xlnm.Print_Area" localSheetId="48">'B07'!$A$1:$L$54</definedName>
    <definedName name="_xlnm.Print_Area" localSheetId="49">'B08'!$A$1:$L$54</definedName>
    <definedName name="_xlnm.Print_Area" localSheetId="4">'Z02'!$A$1:$L$54</definedName>
    <definedName name="_xlnm.Print_Area" localSheetId="15">'Z13'!$A$1:$L$54</definedName>
    <definedName name="_xlnm.Print_Area" localSheetId="16">'Z14'!$A$1:$L$54</definedName>
    <definedName name="_xlnm.Print_Area" localSheetId="17">'Z15'!$A$1:$L$54</definedName>
    <definedName name="_xlnm.Print_Area" localSheetId="18">'Z16'!$A$1:$L$54</definedName>
    <definedName name="_xlnm.Print_Area" localSheetId="19">'Z17'!$A$1:$L$54</definedName>
    <definedName name="_xlnm.Print_Area" localSheetId="20">'Z18'!$A$1:$L$54</definedName>
    <definedName name="_xlnm.Print_Area" localSheetId="23">'Z19'!$A$1:$L$54</definedName>
    <definedName name="_xlnm.Print_Area" localSheetId="28">'Z24'!$A$1:$L$54</definedName>
    <definedName name="_xlnm.Print_Area" localSheetId="39">'Z35'!$A$1:$L$54</definedName>
    <definedName name="Oblast_tisku_MI_15">'Z13'!$A$1:$L$36</definedName>
    <definedName name="Oblast_tisku_MI_16">'Z14'!$A$1:$L$36</definedName>
    <definedName name="Oblast_tisku_MI_17">'Z15'!$A$1:$L$36</definedName>
    <definedName name="Oblast_tisku_MI_18">'Z16'!$A$1:$L$36</definedName>
    <definedName name="Oblast_tisku_MI_19">'Z17'!$A$1:$L$36</definedName>
    <definedName name="Oblast_tisku_MI_20">'Z18'!$A$1:$L$36</definedName>
    <definedName name="Oblast_tisku_MI_23">'Z19'!$A$1:$L$36</definedName>
    <definedName name="Oblast_tisku_MI_28">'Z24'!$A$1:$L$36</definedName>
    <definedName name="Oblast_tisku_MI_39">'Z35'!$A$1:$L$36</definedName>
    <definedName name="Oblast_tisku_MI_4">'Z02'!$A$1:$L$36</definedName>
  </definedNames>
  <calcPr fullCalcOnLoad="1"/>
</workbook>
</file>

<file path=xl/sharedStrings.xml><?xml version="1.0" encoding="utf-8"?>
<sst xmlns="http://schemas.openxmlformats.org/spreadsheetml/2006/main" count="2902" uniqueCount="414">
  <si>
    <t>Podzim</t>
  </si>
  <si>
    <t xml:space="preserve">sezona </t>
  </si>
  <si>
    <t>č.</t>
  </si>
  <si>
    <t>kolo</t>
  </si>
  <si>
    <t>č.z.</t>
  </si>
  <si>
    <t>datum</t>
  </si>
  <si>
    <t>místo</t>
  </si>
  <si>
    <t>my</t>
  </si>
  <si>
    <t>soupeř</t>
  </si>
  <si>
    <t>1. rozhodčí</t>
  </si>
  <si>
    <t>2. rozhodčí</t>
  </si>
  <si>
    <t>výsledek</t>
  </si>
  <si>
    <t>poločas</t>
  </si>
  <si>
    <t>I.</t>
  </si>
  <si>
    <t>venku</t>
  </si>
  <si>
    <t>Nové Město :</t>
  </si>
  <si>
    <t>Přelouč "B"</t>
  </si>
  <si>
    <t>II.</t>
  </si>
  <si>
    <t>doma</t>
  </si>
  <si>
    <t>III.</t>
  </si>
  <si>
    <t>IV.</t>
  </si>
  <si>
    <t>V.</t>
  </si>
  <si>
    <t>VI.</t>
  </si>
  <si>
    <t>VII.</t>
  </si>
  <si>
    <t>VIII.</t>
  </si>
  <si>
    <t>IX.</t>
  </si>
  <si>
    <t>X.</t>
  </si>
  <si>
    <t>Celkem podzim</t>
  </si>
  <si>
    <t>Průměr na zápas</t>
  </si>
  <si>
    <t>Jaro</t>
  </si>
  <si>
    <t>Turnov</t>
  </si>
  <si>
    <t>poř.č.</t>
  </si>
  <si>
    <t>dres č.</t>
  </si>
  <si>
    <t>hráč</t>
  </si>
  <si>
    <t>Licence</t>
  </si>
  <si>
    <t>1.</t>
  </si>
  <si>
    <t>Čechovský Marek</t>
  </si>
  <si>
    <t>2.</t>
  </si>
  <si>
    <t>Dostál Radek</t>
  </si>
  <si>
    <t>3.</t>
  </si>
  <si>
    <t>Ducháček Ludvík</t>
  </si>
  <si>
    <t>4.</t>
  </si>
  <si>
    <t>Fiksa Ondřej</t>
  </si>
  <si>
    <t>5.</t>
  </si>
  <si>
    <t>Filipi Josef</t>
  </si>
  <si>
    <t>6.</t>
  </si>
  <si>
    <t>Hedvičák Jaroslav</t>
  </si>
  <si>
    <t>7.</t>
  </si>
  <si>
    <t>Krontorád Pavel</t>
  </si>
  <si>
    <t>8.</t>
  </si>
  <si>
    <t>Krontorád Vít</t>
  </si>
  <si>
    <t>9.</t>
  </si>
  <si>
    <t>10.</t>
  </si>
  <si>
    <t>Maca Radek</t>
  </si>
  <si>
    <t>11.</t>
  </si>
  <si>
    <t>Müller Tomáš</t>
  </si>
  <si>
    <t>12.</t>
  </si>
  <si>
    <t>Müller Petr</t>
  </si>
  <si>
    <t>13.</t>
  </si>
  <si>
    <t>Nepustil Petr</t>
  </si>
  <si>
    <t>14.</t>
  </si>
  <si>
    <t>Petr Martin</t>
  </si>
  <si>
    <t>15.</t>
  </si>
  <si>
    <t>Poláček Dušan</t>
  </si>
  <si>
    <t>16.</t>
  </si>
  <si>
    <t>Rychtář Jan</t>
  </si>
  <si>
    <t>17.</t>
  </si>
  <si>
    <t>Straka Tomáš</t>
  </si>
  <si>
    <t>18.</t>
  </si>
  <si>
    <t>Šulc Michal</t>
  </si>
  <si>
    <t>19.</t>
  </si>
  <si>
    <t>Teplý Petr</t>
  </si>
  <si>
    <t>20.</t>
  </si>
  <si>
    <t>Trojan Pavel</t>
  </si>
  <si>
    <t>21.</t>
  </si>
  <si>
    <t>Zauf Michal</t>
  </si>
  <si>
    <t>Číslo zápasu:</t>
  </si>
  <si>
    <t>Náš zápas č.:</t>
  </si>
  <si>
    <t>Mistrovský zápas -</t>
  </si>
  <si>
    <t>dne:</t>
  </si>
  <si>
    <t>NM :</t>
  </si>
  <si>
    <t xml:space="preserve"> : </t>
  </si>
  <si>
    <t xml:space="preserve"> (</t>
  </si>
  <si>
    <t>)</t>
  </si>
  <si>
    <t>rozhodčí:</t>
  </si>
  <si>
    <t>Statistika vše</t>
  </si>
  <si>
    <t>bodů</t>
  </si>
  <si>
    <t>Trojky</t>
  </si>
  <si>
    <t>Dvojky</t>
  </si>
  <si>
    <t xml:space="preserve">   Trestné hody</t>
  </si>
  <si>
    <t>fauly</t>
  </si>
  <si>
    <t>hrál</t>
  </si>
  <si>
    <t>celkem</t>
  </si>
  <si>
    <t>házel</t>
  </si>
  <si>
    <t>dal</t>
  </si>
  <si>
    <t>%</t>
  </si>
  <si>
    <t>Celkem</t>
  </si>
  <si>
    <t>Soupeř</t>
  </si>
  <si>
    <t>všichni</t>
  </si>
  <si>
    <t>.</t>
  </si>
  <si>
    <t>soupeři  všichni</t>
  </si>
  <si>
    <t>všichni celkem</t>
  </si>
  <si>
    <t>všichni dohromady</t>
  </si>
  <si>
    <t xml:space="preserve">Aktuální stav po </t>
  </si>
  <si>
    <t>zápasech na podzim</t>
  </si>
  <si>
    <t>zápasů</t>
  </si>
  <si>
    <t>výher</t>
  </si>
  <si>
    <t>proher</t>
  </si>
  <si>
    <t>skóre</t>
  </si>
  <si>
    <t>Nové Město</t>
  </si>
  <si>
    <t xml:space="preserve"> :</t>
  </si>
  <si>
    <t>(</t>
  </si>
  <si>
    <t>průměr</t>
  </si>
  <si>
    <t>na zápas:</t>
  </si>
  <si>
    <t>na zápas</t>
  </si>
  <si>
    <t>Soupeři</t>
  </si>
  <si>
    <t>Radek Maca</t>
  </si>
  <si>
    <t>Stav po 1. polovině sezony</t>
  </si>
  <si>
    <t>=DNES()</t>
  </si>
  <si>
    <t>zápasech na jaře</t>
  </si>
  <si>
    <t>zápasech v sezoně</t>
  </si>
  <si>
    <t>podzim</t>
  </si>
  <si>
    <t>jaro</t>
  </si>
  <si>
    <t>Body hráčů v jednotlivých zápasech</t>
  </si>
  <si>
    <t xml:space="preserve">Konečné výsledky po sezoně </t>
  </si>
  <si>
    <t>Fiksa</t>
  </si>
  <si>
    <t>NM</t>
  </si>
  <si>
    <t>Ústí</t>
  </si>
  <si>
    <t>x</t>
  </si>
  <si>
    <t>Havlíčkův Brod</t>
  </si>
  <si>
    <t>XI.</t>
  </si>
  <si>
    <t>list</t>
  </si>
  <si>
    <t>Z01</t>
  </si>
  <si>
    <t>Z02</t>
  </si>
  <si>
    <t>Z03</t>
  </si>
  <si>
    <t>Z04</t>
  </si>
  <si>
    <t>Z05</t>
  </si>
  <si>
    <t>Z06</t>
  </si>
  <si>
    <t>Z07</t>
  </si>
  <si>
    <t>Z08</t>
  </si>
  <si>
    <t>Z09</t>
  </si>
  <si>
    <t>Z10</t>
  </si>
  <si>
    <t>Z11</t>
  </si>
  <si>
    <t>Z19</t>
  </si>
  <si>
    <t>Z20</t>
  </si>
  <si>
    <t>Z21</t>
  </si>
  <si>
    <t>Z22</t>
  </si>
  <si>
    <t>Z23</t>
  </si>
  <si>
    <t>Z24</t>
  </si>
  <si>
    <t>Z25</t>
  </si>
  <si>
    <t>Z26</t>
  </si>
  <si>
    <t>Z27</t>
  </si>
  <si>
    <t>Z28</t>
  </si>
  <si>
    <t>Z29</t>
  </si>
  <si>
    <t>Z30</t>
  </si>
  <si>
    <t>Z31</t>
  </si>
  <si>
    <t>Z32</t>
  </si>
  <si>
    <t>Krška Josef</t>
  </si>
  <si>
    <t>Soupiska pro sezonu 2009/2010</t>
  </si>
  <si>
    <t>7505314784</t>
  </si>
  <si>
    <t>8206114774</t>
  </si>
  <si>
    <t>7812183852</t>
  </si>
  <si>
    <t>Dvořák Milan</t>
  </si>
  <si>
    <t>8808095340</t>
  </si>
  <si>
    <t>8403074779</t>
  </si>
  <si>
    <t>7305274350</t>
  </si>
  <si>
    <t>7305274361</t>
  </si>
  <si>
    <t>6205112067</t>
  </si>
  <si>
    <t>6206091001</t>
  </si>
  <si>
    <t>7903204815</t>
  </si>
  <si>
    <t>5205170405</t>
  </si>
  <si>
    <t>7701134793</t>
  </si>
  <si>
    <t>6611091806</t>
  </si>
  <si>
    <t>8112184795</t>
  </si>
  <si>
    <t>7405102859</t>
  </si>
  <si>
    <t>Slezák Jakub</t>
  </si>
  <si>
    <t>8610295287</t>
  </si>
  <si>
    <t>7504084786</t>
  </si>
  <si>
    <t>7501074790</t>
  </si>
  <si>
    <t>Vacek</t>
  </si>
  <si>
    <t>Večeřa</t>
  </si>
  <si>
    <t>Celkem finále</t>
  </si>
  <si>
    <t>Celkem jaro</t>
  </si>
  <si>
    <t>Celkem sezona</t>
  </si>
  <si>
    <t>baráž</t>
  </si>
  <si>
    <t>zápasech baráže o východočeskou ligu</t>
  </si>
  <si>
    <t>MA001</t>
  </si>
  <si>
    <t>MA002</t>
  </si>
  <si>
    <t>MA011</t>
  </si>
  <si>
    <t>Rychnov</t>
  </si>
  <si>
    <t>Náchod</t>
  </si>
  <si>
    <t>Lang</t>
  </si>
  <si>
    <t>Punčochář</t>
  </si>
  <si>
    <t>Felix</t>
  </si>
  <si>
    <t>MA016</t>
  </si>
  <si>
    <t>MA018</t>
  </si>
  <si>
    <t>Dlouhý</t>
  </si>
  <si>
    <t>Vojtíšek</t>
  </si>
  <si>
    <t>MA021</t>
  </si>
  <si>
    <t>MA027</t>
  </si>
  <si>
    <t>B01</t>
  </si>
  <si>
    <t>B02</t>
  </si>
  <si>
    <t>B03</t>
  </si>
  <si>
    <t>B04</t>
  </si>
  <si>
    <t>B05</t>
  </si>
  <si>
    <t>B06</t>
  </si>
  <si>
    <t>B07</t>
  </si>
  <si>
    <t>B08</t>
  </si>
  <si>
    <t>Finále</t>
  </si>
  <si>
    <t>kvalifikace</t>
  </si>
  <si>
    <t>maximum</t>
  </si>
  <si>
    <t xml:space="preserve">Stav po </t>
  </si>
  <si>
    <t>Stríž Rostislav</t>
  </si>
  <si>
    <t>2010/2011</t>
  </si>
  <si>
    <t>Soudek Milan</t>
  </si>
  <si>
    <t>Dvořák F.</t>
  </si>
  <si>
    <t>Truneček</t>
  </si>
  <si>
    <t>1x TCH</t>
  </si>
  <si>
    <t>Jilemnice</t>
  </si>
  <si>
    <t>Nový Bydžov</t>
  </si>
  <si>
    <t>Kolář</t>
  </si>
  <si>
    <t>Nývlt</t>
  </si>
  <si>
    <t>Tejchman</t>
  </si>
  <si>
    <t>Dočkal</t>
  </si>
  <si>
    <t>Statistika hráčů v sezoně</t>
  </si>
  <si>
    <t>1. kolo</t>
  </si>
  <si>
    <t xml:space="preserve">250. </t>
  </si>
  <si>
    <t xml:space="preserve">Sokol Pardubice </t>
  </si>
  <si>
    <t xml:space="preserve">- </t>
  </si>
  <si>
    <t xml:space="preserve">BK Pardubice B </t>
  </si>
  <si>
    <t xml:space="preserve">251. </t>
  </si>
  <si>
    <t xml:space="preserve">TJ N. Město na Moravě </t>
  </si>
  <si>
    <t xml:space="preserve">TJ Jiskra Havlíčkův Brod </t>
  </si>
  <si>
    <t xml:space="preserve">252. </t>
  </si>
  <si>
    <t xml:space="preserve">TJ Svitavy "C" </t>
  </si>
  <si>
    <t xml:space="preserve">SKB Česká Třebová </t>
  </si>
  <si>
    <t xml:space="preserve">253. </t>
  </si>
  <si>
    <t xml:space="preserve">TJ Heřmanův Městec </t>
  </si>
  <si>
    <t xml:space="preserve">SK Botas Skuteč </t>
  </si>
  <si>
    <t xml:space="preserve">254. </t>
  </si>
  <si>
    <t xml:space="preserve">BK Přelouč "B" </t>
  </si>
  <si>
    <t xml:space="preserve">TJ Jiskra Nový Bydžov </t>
  </si>
  <si>
    <t xml:space="preserve">255. </t>
  </si>
  <si>
    <t xml:space="preserve">Sokol Jilemnice </t>
  </si>
  <si>
    <t xml:space="preserve">BC Elephants Dobruška </t>
  </si>
  <si>
    <t>2. kolo</t>
  </si>
  <si>
    <t xml:space="preserve">256. </t>
  </si>
  <si>
    <t xml:space="preserve">257. </t>
  </si>
  <si>
    <t xml:space="preserve">258. </t>
  </si>
  <si>
    <t xml:space="preserve">259. </t>
  </si>
  <si>
    <t xml:space="preserve">260. </t>
  </si>
  <si>
    <t xml:space="preserve">261. </t>
  </si>
  <si>
    <t>3. kolo</t>
  </si>
  <si>
    <t xml:space="preserve">262. </t>
  </si>
  <si>
    <t xml:space="preserve">263. </t>
  </si>
  <si>
    <t xml:space="preserve">264. </t>
  </si>
  <si>
    <t xml:space="preserve">265. </t>
  </si>
  <si>
    <t xml:space="preserve">266. </t>
  </si>
  <si>
    <t xml:space="preserve">267. </t>
  </si>
  <si>
    <t>4. kolo</t>
  </si>
  <si>
    <t xml:space="preserve">268. </t>
  </si>
  <si>
    <t xml:space="preserve">269. </t>
  </si>
  <si>
    <t xml:space="preserve">270. </t>
  </si>
  <si>
    <t xml:space="preserve">271. </t>
  </si>
  <si>
    <t xml:space="preserve">272. </t>
  </si>
  <si>
    <t xml:space="preserve">273. </t>
  </si>
  <si>
    <t>5. kolo</t>
  </si>
  <si>
    <t xml:space="preserve">274. </t>
  </si>
  <si>
    <t xml:space="preserve">275. </t>
  </si>
  <si>
    <t xml:space="preserve">276. </t>
  </si>
  <si>
    <t xml:space="preserve">277. </t>
  </si>
  <si>
    <t xml:space="preserve">278. </t>
  </si>
  <si>
    <t xml:space="preserve">279. </t>
  </si>
  <si>
    <t>6. kolo</t>
  </si>
  <si>
    <t xml:space="preserve">280. </t>
  </si>
  <si>
    <t xml:space="preserve">281. </t>
  </si>
  <si>
    <t xml:space="preserve">282. </t>
  </si>
  <si>
    <t xml:space="preserve">283. </t>
  </si>
  <si>
    <t xml:space="preserve">284. </t>
  </si>
  <si>
    <t xml:space="preserve">285. </t>
  </si>
  <si>
    <t>7. kolo</t>
  </si>
  <si>
    <t xml:space="preserve">286. </t>
  </si>
  <si>
    <t xml:space="preserve">287. </t>
  </si>
  <si>
    <t xml:space="preserve">288. </t>
  </si>
  <si>
    <t xml:space="preserve">289. </t>
  </si>
  <si>
    <t xml:space="preserve">290. </t>
  </si>
  <si>
    <t xml:space="preserve">291. </t>
  </si>
  <si>
    <t>8. kolo</t>
  </si>
  <si>
    <t xml:space="preserve">292. </t>
  </si>
  <si>
    <t xml:space="preserve">293. </t>
  </si>
  <si>
    <t xml:space="preserve">294. </t>
  </si>
  <si>
    <t xml:space="preserve">295. </t>
  </si>
  <si>
    <t xml:space="preserve">296. </t>
  </si>
  <si>
    <t xml:space="preserve">297. </t>
  </si>
  <si>
    <t>9. kolo</t>
  </si>
  <si>
    <t xml:space="preserve">298. </t>
  </si>
  <si>
    <t xml:space="preserve">299. </t>
  </si>
  <si>
    <t xml:space="preserve">300. </t>
  </si>
  <si>
    <t xml:space="preserve">301. </t>
  </si>
  <si>
    <t xml:space="preserve">302. </t>
  </si>
  <si>
    <t xml:space="preserve">303. </t>
  </si>
  <si>
    <t>10. kolo</t>
  </si>
  <si>
    <t xml:space="preserve">304. </t>
  </si>
  <si>
    <t xml:space="preserve">305. </t>
  </si>
  <si>
    <t xml:space="preserve">306. </t>
  </si>
  <si>
    <t xml:space="preserve">307. </t>
  </si>
  <si>
    <t xml:space="preserve">308. </t>
  </si>
  <si>
    <t xml:space="preserve">309. </t>
  </si>
  <si>
    <t>11. kolo</t>
  </si>
  <si>
    <t xml:space="preserve">310. </t>
  </si>
  <si>
    <t xml:space="preserve">311. </t>
  </si>
  <si>
    <t xml:space="preserve">312. </t>
  </si>
  <si>
    <t xml:space="preserve">313. </t>
  </si>
  <si>
    <t xml:space="preserve">314. </t>
  </si>
  <si>
    <t xml:space="preserve">315. </t>
  </si>
  <si>
    <t>12. kolo</t>
  </si>
  <si>
    <t xml:space="preserve">316. </t>
  </si>
  <si>
    <t xml:space="preserve">317. </t>
  </si>
  <si>
    <t xml:space="preserve">318. </t>
  </si>
  <si>
    <t xml:space="preserve">319. </t>
  </si>
  <si>
    <t xml:space="preserve">320. </t>
  </si>
  <si>
    <t xml:space="preserve">321. </t>
  </si>
  <si>
    <t>13. kolo</t>
  </si>
  <si>
    <t xml:space="preserve">322. </t>
  </si>
  <si>
    <t xml:space="preserve">323. </t>
  </si>
  <si>
    <t xml:space="preserve">324. </t>
  </si>
  <si>
    <t xml:space="preserve">325. </t>
  </si>
  <si>
    <t xml:space="preserve">326. </t>
  </si>
  <si>
    <t xml:space="preserve">327. </t>
  </si>
  <si>
    <t>14. kolo</t>
  </si>
  <si>
    <t xml:space="preserve">328. </t>
  </si>
  <si>
    <t xml:space="preserve">329. </t>
  </si>
  <si>
    <t xml:space="preserve">330. </t>
  </si>
  <si>
    <t xml:space="preserve">331. </t>
  </si>
  <si>
    <t xml:space="preserve">332. </t>
  </si>
  <si>
    <t xml:space="preserve">333. </t>
  </si>
  <si>
    <t>15. kolo</t>
  </si>
  <si>
    <t xml:space="preserve">334. </t>
  </si>
  <si>
    <t xml:space="preserve">335. </t>
  </si>
  <si>
    <t xml:space="preserve">336. </t>
  </si>
  <si>
    <t xml:space="preserve">337. </t>
  </si>
  <si>
    <t xml:space="preserve">338. </t>
  </si>
  <si>
    <t xml:space="preserve">339. </t>
  </si>
  <si>
    <t>16. kolo</t>
  </si>
  <si>
    <t xml:space="preserve">340. </t>
  </si>
  <si>
    <t xml:space="preserve">341. </t>
  </si>
  <si>
    <t xml:space="preserve">342. </t>
  </si>
  <si>
    <t xml:space="preserve">343. </t>
  </si>
  <si>
    <t xml:space="preserve">344. </t>
  </si>
  <si>
    <t xml:space="preserve">345. </t>
  </si>
  <si>
    <t>17. kolo</t>
  </si>
  <si>
    <t xml:space="preserve">346. </t>
  </si>
  <si>
    <t xml:space="preserve">347. </t>
  </si>
  <si>
    <t xml:space="preserve">348. </t>
  </si>
  <si>
    <t xml:space="preserve">349. </t>
  </si>
  <si>
    <t xml:space="preserve">350. </t>
  </si>
  <si>
    <t xml:space="preserve">351. </t>
  </si>
  <si>
    <t>18. kolo</t>
  </si>
  <si>
    <t xml:space="preserve">352. </t>
  </si>
  <si>
    <t xml:space="preserve">353. </t>
  </si>
  <si>
    <t xml:space="preserve">354. </t>
  </si>
  <si>
    <t xml:space="preserve">355. </t>
  </si>
  <si>
    <t xml:space="preserve">356. </t>
  </si>
  <si>
    <t xml:space="preserve">357. </t>
  </si>
  <si>
    <t>19. kolo</t>
  </si>
  <si>
    <t xml:space="preserve">358. </t>
  </si>
  <si>
    <t xml:space="preserve">359. </t>
  </si>
  <si>
    <t xml:space="preserve">360. </t>
  </si>
  <si>
    <t xml:space="preserve">361. </t>
  </si>
  <si>
    <t xml:space="preserve">362. </t>
  </si>
  <si>
    <t xml:space="preserve">363. </t>
  </si>
  <si>
    <t>20. kolo</t>
  </si>
  <si>
    <t xml:space="preserve">364. </t>
  </si>
  <si>
    <t xml:space="preserve">365. </t>
  </si>
  <si>
    <t xml:space="preserve">366. </t>
  </si>
  <si>
    <t xml:space="preserve">367. </t>
  </si>
  <si>
    <t xml:space="preserve">368. </t>
  </si>
  <si>
    <t xml:space="preserve">369. </t>
  </si>
  <si>
    <t>21. kolo</t>
  </si>
  <si>
    <t xml:space="preserve">370. </t>
  </si>
  <si>
    <t xml:space="preserve">371. </t>
  </si>
  <si>
    <t xml:space="preserve">372. </t>
  </si>
  <si>
    <t xml:space="preserve">373. </t>
  </si>
  <si>
    <t xml:space="preserve">374. </t>
  </si>
  <si>
    <t xml:space="preserve">375. </t>
  </si>
  <si>
    <t>22. kolo</t>
  </si>
  <si>
    <t xml:space="preserve">376. </t>
  </si>
  <si>
    <t xml:space="preserve">377. </t>
  </si>
  <si>
    <t xml:space="preserve">378. </t>
  </si>
  <si>
    <t xml:space="preserve">379. </t>
  </si>
  <si>
    <t xml:space="preserve">380. </t>
  </si>
  <si>
    <t xml:space="preserve">381. </t>
  </si>
  <si>
    <t>Sezona 2011/2</t>
  </si>
  <si>
    <t>Sokol Pardubice</t>
  </si>
  <si>
    <t>PODZIM</t>
  </si>
  <si>
    <t>JARO</t>
  </si>
  <si>
    <t>Karel Němec</t>
  </si>
  <si>
    <t>Stanislav Cimburek</t>
  </si>
  <si>
    <t>Kolář M</t>
  </si>
  <si>
    <t>Zadina</t>
  </si>
  <si>
    <t>Kolář M.</t>
  </si>
  <si>
    <t>Maťátko</t>
  </si>
  <si>
    <t>Pumr</t>
  </si>
  <si>
    <t>Vencl T.</t>
  </si>
  <si>
    <t>Svoboda</t>
  </si>
  <si>
    <t>Zima</t>
  </si>
  <si>
    <t>Svoboda P.</t>
  </si>
  <si>
    <t>Svoboda M.</t>
  </si>
  <si>
    <t>Čech</t>
  </si>
  <si>
    <t>Svoboda K.</t>
  </si>
  <si>
    <t>Paj</t>
  </si>
  <si>
    <t>Král</t>
  </si>
  <si>
    <t>Němec Karel</t>
  </si>
  <si>
    <t>Max. počet bodů hráče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</si>
</sst>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"/>
  </numFmts>
  <fonts count="51">
    <font>
      <sz val="12"/>
      <name val="Courier New"/>
      <family val="3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2"/>
      <name val="Arial CE"/>
      <family val="2"/>
    </font>
    <font>
      <b/>
      <sz val="10"/>
      <color indexed="10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8"/>
      <color indexed="10"/>
      <name val="Arial"/>
      <family val="2"/>
    </font>
    <font>
      <sz val="22"/>
      <color indexed="8"/>
      <name val="Arial"/>
      <family val="2"/>
    </font>
    <font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6"/>
      <color indexed="10"/>
      <name val="Arial"/>
      <family val="2"/>
    </font>
    <font>
      <b/>
      <sz val="14"/>
      <color indexed="12"/>
      <name val="Arial"/>
      <family val="2"/>
    </font>
    <font>
      <sz val="14"/>
      <color indexed="19"/>
      <name val="Arial"/>
      <family val="2"/>
    </font>
    <font>
      <b/>
      <sz val="16"/>
      <color indexed="60"/>
      <name val="Arial"/>
      <family val="2"/>
    </font>
    <font>
      <sz val="18"/>
      <color indexed="10"/>
      <name val="Arial"/>
      <family val="2"/>
    </font>
    <font>
      <sz val="12"/>
      <color indexed="10"/>
      <name val="Arial"/>
      <family val="2"/>
    </font>
    <font>
      <b/>
      <sz val="24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sz val="8"/>
      <name val="Courier New"/>
      <family val="3"/>
    </font>
    <font>
      <u val="single"/>
      <sz val="9"/>
      <color indexed="12"/>
      <name val="Courier New"/>
      <family val="3"/>
    </font>
    <font>
      <u val="single"/>
      <sz val="9"/>
      <color indexed="36"/>
      <name val="Courier New"/>
      <family val="3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2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1" applyNumberFormat="0" applyAlignment="0" applyProtection="0"/>
    <xf numFmtId="0" fontId="6" fillId="0" borderId="2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18" borderId="6" applyNumberFormat="0" applyAlignment="0" applyProtection="0"/>
    <xf numFmtId="0" fontId="45" fillId="29" borderId="0" applyNumberFormat="0" applyBorder="0" applyAlignment="0" applyProtection="0"/>
    <xf numFmtId="0" fontId="12" fillId="23" borderId="1" applyNumberFormat="0" applyAlignment="0" applyProtection="0"/>
    <xf numFmtId="0" fontId="11" fillId="11" borderId="6" applyNumberFormat="0" applyAlignment="0" applyProtection="0"/>
    <xf numFmtId="0" fontId="13" fillId="0" borderId="7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8" applyNumberFormat="0" applyFill="0" applyAlignment="0" applyProtection="0"/>
    <xf numFmtId="0" fontId="9" fillId="0" borderId="4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4" fillId="8" borderId="0" applyNumberFormat="0" applyBorder="0" applyAlignment="0" applyProtection="0"/>
    <xf numFmtId="0" fontId="1" fillId="0" borderId="0">
      <alignment/>
      <protection/>
    </xf>
    <xf numFmtId="0" fontId="0" fillId="16" borderId="10" applyNumberFormat="0" applyAlignment="0" applyProtection="0"/>
    <xf numFmtId="0" fontId="15" fillId="25" borderId="11" applyNumberFormat="0" applyAlignment="0" applyProtection="0"/>
    <xf numFmtId="0" fontId="0" fillId="4" borderId="12" applyNumberFormat="0" applyFont="0" applyAlignment="0" applyProtection="0"/>
    <xf numFmtId="9" fontId="1" fillId="0" borderId="0" applyFill="0" applyBorder="0" applyAlignment="0" applyProtection="0"/>
    <xf numFmtId="0" fontId="4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1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0" borderId="13" applyNumberFormat="0" applyFill="0" applyAlignment="0" applyProtection="0"/>
    <xf numFmtId="0" fontId="12" fillId="6" borderId="1" applyNumberFormat="0" applyAlignment="0" applyProtection="0"/>
    <xf numFmtId="0" fontId="47" fillId="32" borderId="1" applyNumberFormat="0" applyAlignment="0" applyProtection="0"/>
    <xf numFmtId="0" fontId="15" fillId="32" borderId="11" applyNumberFormat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0" borderId="0" applyNumberFormat="0" applyBorder="0" applyAlignment="0" applyProtection="0"/>
    <xf numFmtId="0" fontId="2" fillId="36" borderId="0" applyNumberFormat="0" applyBorder="0" applyAlignment="0" applyProtection="0"/>
  </cellStyleXfs>
  <cellXfs count="25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4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37" borderId="14" xfId="0" applyFont="1" applyFill="1" applyBorder="1" applyAlignment="1" applyProtection="1">
      <alignment vertical="center"/>
      <protection/>
    </xf>
    <xf numFmtId="0" fontId="23" fillId="37" borderId="15" xfId="0" applyFont="1" applyFill="1" applyBorder="1" applyAlignment="1" applyProtection="1">
      <alignment vertical="center"/>
      <protection/>
    </xf>
    <xf numFmtId="0" fontId="23" fillId="37" borderId="15" xfId="0" applyFont="1" applyFill="1" applyBorder="1" applyAlignment="1">
      <alignment vertical="center"/>
    </xf>
    <xf numFmtId="0" fontId="23" fillId="37" borderId="16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vertical="center"/>
      <protection/>
    </xf>
    <xf numFmtId="0" fontId="23" fillId="0" borderId="18" xfId="0" applyFont="1" applyFill="1" applyBorder="1" applyAlignment="1" applyProtection="1">
      <alignment vertical="center"/>
      <protection/>
    </xf>
    <xf numFmtId="0" fontId="23" fillId="0" borderId="18" xfId="0" applyFont="1" applyFill="1" applyBorder="1" applyAlignment="1">
      <alignment vertical="center"/>
    </xf>
    <xf numFmtId="0" fontId="23" fillId="0" borderId="19" xfId="0" applyFont="1" applyFill="1" applyBorder="1" applyAlignment="1" applyProtection="1">
      <alignment horizontal="center" vertical="center"/>
      <protection/>
    </xf>
    <xf numFmtId="0" fontId="23" fillId="0" borderId="20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0" fontId="23" fillId="0" borderId="21" xfId="0" applyFont="1" applyFill="1" applyBorder="1" applyAlignment="1" applyProtection="1">
      <alignment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3" fillId="0" borderId="20" xfId="0" applyFont="1" applyFill="1" applyBorder="1" applyAlignment="1" applyProtection="1">
      <alignment vertical="center"/>
      <protection/>
    </xf>
    <xf numFmtId="0" fontId="24" fillId="0" borderId="0" xfId="0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5" fillId="0" borderId="0" xfId="0" applyFont="1" applyFill="1" applyAlignment="1" applyProtection="1">
      <alignment/>
      <protection/>
    </xf>
    <xf numFmtId="164" fontId="25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7" fillId="0" borderId="0" xfId="0" applyFont="1" applyFill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0" xfId="0" applyFont="1" applyFill="1" applyAlignment="1" applyProtection="1">
      <alignment horizontal="right"/>
      <protection/>
    </xf>
    <xf numFmtId="0" fontId="28" fillId="0" borderId="0" xfId="0" applyFont="1" applyFill="1" applyAlignment="1" applyProtection="1">
      <alignment horizontal="center"/>
      <protection/>
    </xf>
    <xf numFmtId="0" fontId="28" fillId="0" borderId="0" xfId="0" applyFont="1" applyFill="1" applyAlignment="1" applyProtection="1">
      <alignment/>
      <protection/>
    </xf>
    <xf numFmtId="0" fontId="23" fillId="37" borderId="17" xfId="0" applyFont="1" applyFill="1" applyBorder="1" applyAlignment="1" applyProtection="1">
      <alignment vertical="center"/>
      <protection/>
    </xf>
    <xf numFmtId="0" fontId="23" fillId="37" borderId="18" xfId="0" applyFont="1" applyFill="1" applyBorder="1" applyAlignment="1">
      <alignment vertical="center"/>
    </xf>
    <xf numFmtId="0" fontId="23" fillId="37" borderId="19" xfId="0" applyFont="1" applyFill="1" applyBorder="1" applyAlignment="1">
      <alignment horizontal="center" vertical="center"/>
    </xf>
    <xf numFmtId="0" fontId="23" fillId="37" borderId="19" xfId="0" applyFont="1" applyFill="1" applyBorder="1" applyAlignment="1" applyProtection="1">
      <alignment horizontal="center" vertical="center"/>
      <protection/>
    </xf>
    <xf numFmtId="0" fontId="23" fillId="37" borderId="19" xfId="0" applyFont="1" applyFill="1" applyBorder="1" applyAlignment="1" applyProtection="1">
      <alignment horizontal="left" vertical="center"/>
      <protection/>
    </xf>
    <xf numFmtId="0" fontId="23" fillId="37" borderId="18" xfId="0" applyFont="1" applyFill="1" applyBorder="1" applyAlignment="1">
      <alignment horizontal="center" vertical="center"/>
    </xf>
    <xf numFmtId="0" fontId="23" fillId="37" borderId="23" xfId="0" applyFont="1" applyFill="1" applyBorder="1" applyAlignment="1" applyProtection="1">
      <alignment horizontal="center" vertical="center"/>
      <protection/>
    </xf>
    <xf numFmtId="0" fontId="23" fillId="37" borderId="16" xfId="0" applyFont="1" applyFill="1" applyBorder="1" applyAlignment="1">
      <alignment horizontal="center" vertical="center"/>
    </xf>
    <xf numFmtId="0" fontId="23" fillId="37" borderId="15" xfId="0" applyFont="1" applyFill="1" applyBorder="1" applyAlignment="1" applyProtection="1">
      <alignment horizontal="center" vertical="center"/>
      <protection/>
    </xf>
    <xf numFmtId="0" fontId="23" fillId="37" borderId="24" xfId="0" applyFont="1" applyFill="1" applyBorder="1" applyAlignment="1" applyProtection="1">
      <alignment horizontal="center"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23" xfId="0" applyFont="1" applyFill="1" applyBorder="1" applyAlignment="1" applyProtection="1">
      <alignment horizontal="center"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29" fillId="37" borderId="28" xfId="0" applyFont="1" applyFill="1" applyBorder="1" applyAlignment="1">
      <alignment vertical="center"/>
    </xf>
    <xf numFmtId="0" fontId="29" fillId="37" borderId="29" xfId="0" applyFont="1" applyFill="1" applyBorder="1" applyAlignment="1">
      <alignment vertical="center"/>
    </xf>
    <xf numFmtId="0" fontId="29" fillId="37" borderId="29" xfId="0" applyFont="1" applyFill="1" applyBorder="1" applyAlignment="1" applyProtection="1">
      <alignment vertical="center"/>
      <protection/>
    </xf>
    <xf numFmtId="0" fontId="29" fillId="37" borderId="30" xfId="0" applyFont="1" applyFill="1" applyBorder="1" applyAlignment="1" applyProtection="1">
      <alignment horizontal="center" vertical="center"/>
      <protection/>
    </xf>
    <xf numFmtId="0" fontId="29" fillId="37" borderId="31" xfId="0" applyFont="1" applyFill="1" applyBorder="1" applyAlignment="1" applyProtection="1">
      <alignment horizontal="center" vertical="center"/>
      <protection/>
    </xf>
    <xf numFmtId="0" fontId="29" fillId="37" borderId="3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9" fillId="37" borderId="33" xfId="0" applyFont="1" applyFill="1" applyBorder="1" applyAlignment="1">
      <alignment vertical="center"/>
    </xf>
    <xf numFmtId="0" fontId="29" fillId="37" borderId="34" xfId="0" applyFont="1" applyFill="1" applyBorder="1" applyAlignment="1">
      <alignment vertical="center"/>
    </xf>
    <xf numFmtId="0" fontId="29" fillId="37" borderId="34" xfId="0" applyFont="1" applyFill="1" applyBorder="1" applyAlignment="1" applyProtection="1">
      <alignment vertical="center"/>
      <protection/>
    </xf>
    <xf numFmtId="0" fontId="29" fillId="37" borderId="35" xfId="0" applyFont="1" applyFill="1" applyBorder="1" applyAlignment="1" applyProtection="1">
      <alignment horizontal="center" vertical="center"/>
      <protection/>
    </xf>
    <xf numFmtId="0" fontId="29" fillId="37" borderId="36" xfId="0" applyFont="1" applyFill="1" applyBorder="1" applyAlignment="1" applyProtection="1">
      <alignment horizontal="center" vertical="center"/>
      <protection/>
    </xf>
    <xf numFmtId="0" fontId="29" fillId="37" borderId="37" xfId="0" applyFont="1" applyFill="1" applyBorder="1" applyAlignment="1" applyProtection="1">
      <alignment horizontal="center" vertical="center"/>
      <protection/>
    </xf>
    <xf numFmtId="0" fontId="23" fillId="0" borderId="38" xfId="0" applyFont="1" applyFill="1" applyBorder="1" applyAlignment="1" applyProtection="1">
      <alignment horizontal="center" vertical="center"/>
      <protection/>
    </xf>
    <xf numFmtId="0" fontId="23" fillId="0" borderId="39" xfId="0" applyFont="1" applyFill="1" applyBorder="1" applyAlignment="1" applyProtection="1">
      <alignment horizontal="center" vertical="center"/>
      <protection/>
    </xf>
    <xf numFmtId="0" fontId="30" fillId="0" borderId="0" xfId="0" applyFont="1" applyAlignment="1">
      <alignment/>
    </xf>
    <xf numFmtId="0" fontId="23" fillId="0" borderId="40" xfId="0" applyFont="1" applyFill="1" applyBorder="1" applyAlignment="1">
      <alignment/>
    </xf>
    <xf numFmtId="0" fontId="23" fillId="0" borderId="41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27" fillId="0" borderId="0" xfId="0" applyFont="1" applyFill="1" applyAlignment="1" applyProtection="1">
      <alignment/>
      <protection/>
    </xf>
    <xf numFmtId="0" fontId="23" fillId="0" borderId="17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35" fillId="0" borderId="0" xfId="0" applyFont="1" applyAlignment="1">
      <alignment/>
    </xf>
    <xf numFmtId="0" fontId="30" fillId="0" borderId="0" xfId="0" applyFont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3" fillId="0" borderId="42" xfId="0" applyFont="1" applyFill="1" applyBorder="1" applyAlignment="1" applyProtection="1">
      <alignment vertical="center"/>
      <protection/>
    </xf>
    <xf numFmtId="0" fontId="23" fillId="0" borderId="43" xfId="0" applyFont="1" applyFill="1" applyBorder="1" applyAlignment="1">
      <alignment vertical="center"/>
    </xf>
    <xf numFmtId="0" fontId="23" fillId="0" borderId="44" xfId="0" applyFont="1" applyFill="1" applyBorder="1" applyAlignment="1" applyProtection="1">
      <alignment vertical="center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23" fillId="0" borderId="45" xfId="0" applyFont="1" applyFill="1" applyBorder="1" applyAlignment="1" applyProtection="1">
      <alignment horizontal="center" vertical="center"/>
      <protection/>
    </xf>
    <xf numFmtId="0" fontId="23" fillId="0" borderId="46" xfId="0" applyFont="1" applyFill="1" applyBorder="1" applyAlignment="1" applyProtection="1">
      <alignment horizontal="center" vertical="center"/>
      <protection/>
    </xf>
    <xf numFmtId="0" fontId="23" fillId="0" borderId="47" xfId="0" applyFont="1" applyFill="1" applyBorder="1" applyAlignment="1" applyProtection="1">
      <alignment horizontal="center" vertical="center"/>
      <protection/>
    </xf>
    <xf numFmtId="0" fontId="23" fillId="0" borderId="48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50" xfId="0" applyFont="1" applyFill="1" applyBorder="1" applyAlignment="1" applyProtection="1">
      <alignment horizontal="center" vertical="center"/>
      <protection/>
    </xf>
    <xf numFmtId="0" fontId="23" fillId="0" borderId="51" xfId="0" applyFont="1" applyFill="1" applyBorder="1" applyAlignment="1" applyProtection="1">
      <alignment horizontal="center" vertical="center"/>
      <protection/>
    </xf>
    <xf numFmtId="0" fontId="23" fillId="0" borderId="52" xfId="0" applyFont="1" applyFill="1" applyBorder="1" applyAlignment="1" applyProtection="1">
      <alignment horizontal="center" vertical="center"/>
      <protection/>
    </xf>
    <xf numFmtId="0" fontId="23" fillId="0" borderId="53" xfId="0" applyFont="1" applyFill="1" applyBorder="1" applyAlignment="1" applyProtection="1">
      <alignment horizontal="center" vertical="center"/>
      <protection/>
    </xf>
    <xf numFmtId="14" fontId="24" fillId="0" borderId="0" xfId="0" applyNumberFormat="1" applyFont="1" applyAlignment="1">
      <alignment/>
    </xf>
    <xf numFmtId="0" fontId="38" fillId="0" borderId="0" xfId="0" applyFont="1" applyAlignment="1">
      <alignment/>
    </xf>
    <xf numFmtId="0" fontId="24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23" fillId="37" borderId="54" xfId="0" applyFont="1" applyFill="1" applyBorder="1" applyAlignment="1" applyProtection="1">
      <alignment horizontal="center" vertical="center"/>
      <protection/>
    </xf>
    <xf numFmtId="0" fontId="23" fillId="37" borderId="17" xfId="0" applyFont="1" applyFill="1" applyBorder="1" applyAlignment="1" applyProtection="1">
      <alignment horizontal="center" vertical="center"/>
      <protection/>
    </xf>
    <xf numFmtId="0" fontId="23" fillId="37" borderId="55" xfId="0" applyFont="1" applyFill="1" applyBorder="1" applyAlignment="1" applyProtection="1">
      <alignment horizontal="center" vertical="center"/>
      <protection/>
    </xf>
    <xf numFmtId="0" fontId="23" fillId="37" borderId="56" xfId="0" applyFont="1" applyFill="1" applyBorder="1" applyAlignment="1" applyProtection="1">
      <alignment horizontal="center" vertical="center"/>
      <protection/>
    </xf>
    <xf numFmtId="0" fontId="23" fillId="37" borderId="56" xfId="0" applyFont="1" applyFill="1" applyBorder="1" applyAlignment="1">
      <alignment horizontal="center" vertical="center"/>
    </xf>
    <xf numFmtId="0" fontId="23" fillId="37" borderId="14" xfId="0" applyFont="1" applyFill="1" applyBorder="1" applyAlignment="1" applyProtection="1">
      <alignment horizontal="center" vertical="center"/>
      <protection/>
    </xf>
    <xf numFmtId="0" fontId="23" fillId="37" borderId="57" xfId="0" applyFont="1" applyFill="1" applyBorder="1" applyAlignment="1" applyProtection="1">
      <alignment horizontal="center" vertical="center"/>
      <protection/>
    </xf>
    <xf numFmtId="0" fontId="23" fillId="25" borderId="58" xfId="0" applyFont="1" applyFill="1" applyBorder="1" applyAlignment="1" applyProtection="1">
      <alignment horizontal="center" vertical="center"/>
      <protection/>
    </xf>
    <xf numFmtId="0" fontId="23" fillId="25" borderId="59" xfId="0" applyFont="1" applyFill="1" applyBorder="1" applyAlignment="1" applyProtection="1">
      <alignment horizontal="center" vertical="center"/>
      <protection/>
    </xf>
    <xf numFmtId="0" fontId="23" fillId="25" borderId="58" xfId="0" applyFont="1" applyFill="1" applyBorder="1" applyAlignment="1">
      <alignment horizontal="center" vertical="center"/>
    </xf>
    <xf numFmtId="0" fontId="23" fillId="25" borderId="43" xfId="0" applyFont="1" applyFill="1" applyBorder="1" applyAlignment="1" applyProtection="1">
      <alignment horizontal="center" vertical="center"/>
      <protection/>
    </xf>
    <xf numFmtId="0" fontId="23" fillId="25" borderId="60" xfId="0" applyFont="1" applyFill="1" applyBorder="1" applyAlignment="1" applyProtection="1">
      <alignment horizontal="center" vertical="center"/>
      <protection/>
    </xf>
    <xf numFmtId="0" fontId="23" fillId="25" borderId="61" xfId="0" applyFont="1" applyFill="1" applyBorder="1" applyAlignment="1" applyProtection="1">
      <alignment horizontal="center" vertical="center"/>
      <protection/>
    </xf>
    <xf numFmtId="0" fontId="23" fillId="25" borderId="50" xfId="0" applyFont="1" applyFill="1" applyBorder="1" applyAlignment="1" applyProtection="1">
      <alignment horizontal="center" vertical="center"/>
      <protection/>
    </xf>
    <xf numFmtId="0" fontId="23" fillId="25" borderId="62" xfId="0" applyFont="1" applyFill="1" applyBorder="1" applyAlignment="1" applyProtection="1">
      <alignment horizontal="center" vertical="center"/>
      <protection/>
    </xf>
    <xf numFmtId="0" fontId="23" fillId="25" borderId="50" xfId="0" applyFont="1" applyFill="1" applyBorder="1" applyAlignment="1">
      <alignment horizontal="center" vertical="center"/>
    </xf>
    <xf numFmtId="0" fontId="23" fillId="25" borderId="63" xfId="0" applyFont="1" applyFill="1" applyBorder="1" applyAlignment="1" applyProtection="1">
      <alignment horizontal="center" vertical="center"/>
      <protection/>
    </xf>
    <xf numFmtId="0" fontId="23" fillId="25" borderId="52" xfId="0" applyFont="1" applyFill="1" applyBorder="1" applyAlignment="1" applyProtection="1">
      <alignment horizontal="center" vertical="center"/>
      <protection/>
    </xf>
    <xf numFmtId="0" fontId="23" fillId="25" borderId="53" xfId="0" applyFont="1" applyFill="1" applyBorder="1" applyAlignment="1" applyProtection="1">
      <alignment horizontal="center" vertical="center"/>
      <protection/>
    </xf>
    <xf numFmtId="0" fontId="23" fillId="25" borderId="64" xfId="0" applyFont="1" applyFill="1" applyBorder="1" applyAlignment="1" applyProtection="1">
      <alignment horizontal="center" vertical="center"/>
      <protection/>
    </xf>
    <xf numFmtId="0" fontId="23" fillId="25" borderId="65" xfId="0" applyFont="1" applyFill="1" applyBorder="1" applyAlignment="1" applyProtection="1">
      <alignment horizontal="center" vertical="center"/>
      <protection/>
    </xf>
    <xf numFmtId="0" fontId="23" fillId="25" borderId="64" xfId="0" applyFont="1" applyFill="1" applyBorder="1" applyAlignment="1">
      <alignment horizontal="center" vertical="center"/>
    </xf>
    <xf numFmtId="0" fontId="23" fillId="25" borderId="66" xfId="0" applyFont="1" applyFill="1" applyBorder="1" applyAlignment="1" applyProtection="1">
      <alignment horizontal="center" vertical="center"/>
      <protection/>
    </xf>
    <xf numFmtId="0" fontId="23" fillId="25" borderId="67" xfId="0" applyFont="1" applyFill="1" applyBorder="1" applyAlignment="1" applyProtection="1">
      <alignment horizontal="center" vertical="center"/>
      <protection/>
    </xf>
    <xf numFmtId="0" fontId="23" fillId="25" borderId="68" xfId="0" applyFont="1" applyFill="1" applyBorder="1" applyAlignment="1" applyProtection="1">
      <alignment horizontal="center" vertical="center"/>
      <protection/>
    </xf>
    <xf numFmtId="0" fontId="29" fillId="37" borderId="69" xfId="0" applyFont="1" applyFill="1" applyBorder="1" applyAlignment="1">
      <alignment vertical="center"/>
    </xf>
    <xf numFmtId="0" fontId="29" fillId="37" borderId="70" xfId="0" applyFont="1" applyFill="1" applyBorder="1" applyAlignment="1">
      <alignment vertical="center"/>
    </xf>
    <xf numFmtId="0" fontId="29" fillId="37" borderId="70" xfId="0" applyFont="1" applyFill="1" applyBorder="1" applyAlignment="1" applyProtection="1">
      <alignment vertical="center"/>
      <protection/>
    </xf>
    <xf numFmtId="0" fontId="29" fillId="37" borderId="69" xfId="0" applyFont="1" applyFill="1" applyBorder="1" applyAlignment="1" applyProtection="1">
      <alignment horizontal="center" vertical="center"/>
      <protection/>
    </xf>
    <xf numFmtId="0" fontId="29" fillId="37" borderId="71" xfId="0" applyFont="1" applyFill="1" applyBorder="1" applyAlignment="1" applyProtection="1">
      <alignment horizontal="center" vertical="center"/>
      <protection/>
    </xf>
    <xf numFmtId="0" fontId="29" fillId="37" borderId="72" xfId="0" applyFont="1" applyFill="1" applyBorder="1" applyAlignment="1" applyProtection="1">
      <alignment horizontal="center" vertical="center"/>
      <protection/>
    </xf>
    <xf numFmtId="0" fontId="29" fillId="37" borderId="73" xfId="0" applyFont="1" applyFill="1" applyBorder="1" applyAlignment="1" applyProtection="1">
      <alignment horizontal="center" vertical="center"/>
      <protection/>
    </xf>
    <xf numFmtId="0" fontId="29" fillId="37" borderId="74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Alignment="1">
      <alignment/>
    </xf>
    <xf numFmtId="0" fontId="23" fillId="0" borderId="58" xfId="0" applyFont="1" applyFill="1" applyBorder="1" applyAlignment="1" applyProtection="1">
      <alignment horizontal="center" vertical="center"/>
      <protection/>
    </xf>
    <xf numFmtId="0" fontId="23" fillId="0" borderId="75" xfId="0" applyFont="1" applyFill="1" applyBorder="1" applyAlignment="1" applyProtection="1">
      <alignment horizontal="center" vertical="center"/>
      <protection/>
    </xf>
    <xf numFmtId="0" fontId="23" fillId="0" borderId="60" xfId="0" applyFont="1" applyFill="1" applyBorder="1" applyAlignment="1" applyProtection="1">
      <alignment horizontal="center" vertical="center"/>
      <protection/>
    </xf>
    <xf numFmtId="0" fontId="23" fillId="0" borderId="61" xfId="0" applyFont="1" applyFill="1" applyBorder="1" applyAlignment="1" applyProtection="1">
      <alignment horizontal="center" vertical="center"/>
      <protection/>
    </xf>
    <xf numFmtId="0" fontId="23" fillId="0" borderId="64" xfId="0" applyFont="1" applyFill="1" applyBorder="1" applyAlignment="1" applyProtection="1">
      <alignment horizontal="center" vertical="center"/>
      <protection/>
    </xf>
    <xf numFmtId="0" fontId="23" fillId="0" borderId="76" xfId="0" applyFont="1" applyFill="1" applyBorder="1" applyAlignment="1" applyProtection="1">
      <alignment horizontal="center" vertical="center"/>
      <protection/>
    </xf>
    <xf numFmtId="0" fontId="23" fillId="0" borderId="67" xfId="0" applyFont="1" applyFill="1" applyBorder="1" applyAlignment="1" applyProtection="1">
      <alignment horizontal="center" vertical="center"/>
      <protection/>
    </xf>
    <xf numFmtId="0" fontId="23" fillId="0" borderId="68" xfId="0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>
      <alignment/>
    </xf>
    <xf numFmtId="0" fontId="24" fillId="0" borderId="49" xfId="0" applyFont="1" applyBorder="1" applyAlignment="1">
      <alignment/>
    </xf>
    <xf numFmtId="0" fontId="39" fillId="37" borderId="42" xfId="0" applyFont="1" applyFill="1" applyBorder="1" applyAlignment="1" applyProtection="1">
      <alignment vertical="center"/>
      <protection/>
    </xf>
    <xf numFmtId="0" fontId="39" fillId="37" borderId="43" xfId="0" applyFont="1" applyFill="1" applyBorder="1" applyAlignment="1">
      <alignment vertical="center"/>
    </xf>
    <xf numFmtId="0" fontId="39" fillId="37" borderId="77" xfId="0" applyFont="1" applyFill="1" applyBorder="1" applyAlignment="1">
      <alignment vertical="center"/>
    </xf>
    <xf numFmtId="0" fontId="39" fillId="37" borderId="23" xfId="0" applyFont="1" applyFill="1" applyBorder="1" applyAlignment="1" applyProtection="1">
      <alignment horizontal="center" vertical="center" textRotation="90"/>
      <protection/>
    </xf>
    <xf numFmtId="0" fontId="39" fillId="37" borderId="78" xfId="0" applyFont="1" applyFill="1" applyBorder="1" applyAlignment="1" applyProtection="1">
      <alignment vertical="center"/>
      <protection/>
    </xf>
    <xf numFmtId="0" fontId="39" fillId="37" borderId="79" xfId="0" applyFont="1" applyFill="1" applyBorder="1" applyAlignment="1">
      <alignment vertical="center"/>
    </xf>
    <xf numFmtId="0" fontId="39" fillId="37" borderId="79" xfId="0" applyFont="1" applyFill="1" applyBorder="1" applyAlignment="1" applyProtection="1">
      <alignment vertical="center"/>
      <protection/>
    </xf>
    <xf numFmtId="0" fontId="39" fillId="37" borderId="80" xfId="0" applyFont="1" applyFill="1" applyBorder="1" applyAlignment="1" applyProtection="1">
      <alignment horizontal="center" vertical="center" textRotation="90"/>
      <protection/>
    </xf>
    <xf numFmtId="0" fontId="39" fillId="37" borderId="80" xfId="0" applyFont="1" applyFill="1" applyBorder="1" applyAlignment="1">
      <alignment horizontal="center" vertical="center" textRotation="90"/>
    </xf>
    <xf numFmtId="0" fontId="39" fillId="37" borderId="81" xfId="0" applyFont="1" applyFill="1" applyBorder="1" applyAlignment="1" applyProtection="1">
      <alignment horizontal="center" vertical="center" textRotation="90"/>
      <protection/>
    </xf>
    <xf numFmtId="0" fontId="39" fillId="37" borderId="24" xfId="0" applyFont="1" applyFill="1" applyBorder="1" applyAlignment="1" applyProtection="1">
      <alignment horizontal="center" vertical="center" textRotation="90"/>
      <protection/>
    </xf>
    <xf numFmtId="0" fontId="23" fillId="0" borderId="82" xfId="0" applyFont="1" applyFill="1" applyBorder="1" applyAlignment="1" applyProtection="1">
      <alignment vertical="center"/>
      <protection/>
    </xf>
    <xf numFmtId="0" fontId="23" fillId="0" borderId="83" xfId="0" applyFont="1" applyFill="1" applyBorder="1" applyAlignment="1">
      <alignment vertical="center"/>
    </xf>
    <xf numFmtId="0" fontId="23" fillId="0" borderId="83" xfId="0" applyFont="1" applyFill="1" applyBorder="1" applyAlignment="1" applyProtection="1">
      <alignment vertical="center"/>
      <protection/>
    </xf>
    <xf numFmtId="0" fontId="39" fillId="0" borderId="61" xfId="0" applyFont="1" applyFill="1" applyBorder="1" applyAlignment="1" applyProtection="1">
      <alignment vertical="center"/>
      <protection/>
    </xf>
    <xf numFmtId="0" fontId="23" fillId="0" borderId="84" xfId="0" applyFont="1" applyFill="1" applyBorder="1" applyAlignment="1">
      <alignment vertical="center"/>
    </xf>
    <xf numFmtId="0" fontId="23" fillId="0" borderId="63" xfId="0" applyFont="1" applyFill="1" applyBorder="1" applyAlignment="1">
      <alignment vertical="center"/>
    </xf>
    <xf numFmtId="0" fontId="23" fillId="0" borderId="63" xfId="0" applyFont="1" applyFill="1" applyBorder="1" applyAlignment="1" applyProtection="1">
      <alignment vertical="center"/>
      <protection/>
    </xf>
    <xf numFmtId="0" fontId="30" fillId="0" borderId="53" xfId="0" applyFont="1" applyFill="1" applyBorder="1" applyAlignment="1">
      <alignment/>
    </xf>
    <xf numFmtId="0" fontId="23" fillId="0" borderId="33" xfId="0" applyFont="1" applyFill="1" applyBorder="1" applyAlignment="1">
      <alignment vertical="center"/>
    </xf>
    <xf numFmtId="0" fontId="23" fillId="0" borderId="34" xfId="0" applyFont="1" applyFill="1" applyBorder="1" applyAlignment="1">
      <alignment vertical="center"/>
    </xf>
    <xf numFmtId="0" fontId="39" fillId="0" borderId="34" xfId="0" applyFont="1" applyFill="1" applyBorder="1" applyAlignment="1" applyProtection="1">
      <alignment vertical="center"/>
      <protection/>
    </xf>
    <xf numFmtId="0" fontId="40" fillId="0" borderId="85" xfId="0" applyFont="1" applyFill="1" applyBorder="1" applyAlignment="1" applyProtection="1">
      <alignment horizontal="center" vertical="center"/>
      <protection/>
    </xf>
    <xf numFmtId="0" fontId="41" fillId="0" borderId="85" xfId="0" applyFont="1" applyFill="1" applyBorder="1" applyAlignment="1" applyProtection="1">
      <alignment horizontal="center" vertical="center"/>
      <protection/>
    </xf>
    <xf numFmtId="0" fontId="30" fillId="0" borderId="86" xfId="0" applyFont="1" applyBorder="1" applyAlignment="1">
      <alignment horizontal="right"/>
    </xf>
    <xf numFmtId="0" fontId="30" fillId="0" borderId="34" xfId="0" applyFont="1" applyBorder="1" applyAlignment="1">
      <alignment horizontal="right"/>
    </xf>
    <xf numFmtId="0" fontId="30" fillId="0" borderId="24" xfId="0" applyFont="1" applyBorder="1" applyAlignment="1">
      <alignment horizontal="right"/>
    </xf>
    <xf numFmtId="0" fontId="40" fillId="0" borderId="36" xfId="0" applyFont="1" applyFill="1" applyBorder="1" applyAlignment="1" applyProtection="1">
      <alignment horizontal="center" vertical="center"/>
      <protection/>
    </xf>
    <xf numFmtId="0" fontId="41" fillId="0" borderId="87" xfId="0" applyFont="1" applyFill="1" applyBorder="1" applyAlignment="1" applyProtection="1">
      <alignment horizontal="center" vertical="center"/>
      <protection/>
    </xf>
    <xf numFmtId="0" fontId="23" fillId="37" borderId="88" xfId="0" applyFont="1" applyFill="1" applyBorder="1" applyAlignment="1">
      <alignment vertical="center"/>
    </xf>
    <xf numFmtId="0" fontId="23" fillId="37" borderId="23" xfId="0" applyFont="1" applyFill="1" applyBorder="1" applyAlignment="1">
      <alignment horizontal="center" vertical="center"/>
    </xf>
    <xf numFmtId="0" fontId="23" fillId="37" borderId="17" xfId="0" applyFont="1" applyFill="1" applyBorder="1" applyAlignment="1" applyProtection="1">
      <alignment horizontal="left" vertical="center"/>
      <protection/>
    </xf>
    <xf numFmtId="0" fontId="23" fillId="37" borderId="88" xfId="0" applyFont="1" applyFill="1" applyBorder="1" applyAlignment="1">
      <alignment horizontal="center" vertical="center"/>
    </xf>
    <xf numFmtId="0" fontId="23" fillId="37" borderId="89" xfId="0" applyFont="1" applyFill="1" applyBorder="1" applyAlignment="1" applyProtection="1">
      <alignment vertical="center"/>
      <protection/>
    </xf>
    <xf numFmtId="0" fontId="23" fillId="37" borderId="14" xfId="0" applyFont="1" applyFill="1" applyBorder="1" applyAlignment="1">
      <alignment horizontal="center" vertical="center"/>
    </xf>
    <xf numFmtId="0" fontId="23" fillId="37" borderId="57" xfId="0" applyFont="1" applyFill="1" applyBorder="1" applyAlignment="1">
      <alignment horizontal="center" vertical="center"/>
    </xf>
    <xf numFmtId="0" fontId="23" fillId="37" borderId="89" xfId="0" applyFont="1" applyFill="1" applyBorder="1" applyAlignment="1" applyProtection="1">
      <alignment horizontal="center" vertical="center"/>
      <protection/>
    </xf>
    <xf numFmtId="0" fontId="23" fillId="0" borderId="88" xfId="0" applyFont="1" applyFill="1" applyBorder="1" applyAlignment="1" applyProtection="1">
      <alignment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3" fillId="0" borderId="55" xfId="0" applyFont="1" applyFill="1" applyBorder="1" applyAlignment="1" applyProtection="1">
      <alignment horizontal="center" vertical="center"/>
      <protection/>
    </xf>
    <xf numFmtId="0" fontId="23" fillId="0" borderId="59" xfId="0" applyFont="1" applyFill="1" applyBorder="1" applyAlignment="1" applyProtection="1">
      <alignment horizontal="center" vertical="center"/>
      <protection/>
    </xf>
    <xf numFmtId="0" fontId="23" fillId="0" borderId="90" xfId="0" applyFont="1" applyFill="1" applyBorder="1" applyAlignment="1" applyProtection="1">
      <alignment vertical="center"/>
      <protection/>
    </xf>
    <xf numFmtId="0" fontId="23" fillId="0" borderId="20" xfId="0" applyFont="1" applyFill="1" applyBorder="1" applyAlignment="1" applyProtection="1">
      <alignment horizontal="center" vertical="center"/>
      <protection/>
    </xf>
    <xf numFmtId="0" fontId="23" fillId="0" borderId="91" xfId="0" applyFont="1" applyFill="1" applyBorder="1" applyAlignment="1" applyProtection="1">
      <alignment horizontal="center" vertical="center"/>
      <protection/>
    </xf>
    <xf numFmtId="0" fontId="23" fillId="0" borderId="92" xfId="0" applyFont="1" applyFill="1" applyBorder="1" applyAlignment="1" applyProtection="1">
      <alignment horizontal="center" vertical="center"/>
      <protection/>
    </xf>
    <xf numFmtId="0" fontId="23" fillId="0" borderId="93" xfId="0" applyFont="1" applyFill="1" applyBorder="1" applyAlignment="1" applyProtection="1">
      <alignment horizontal="center" vertical="center"/>
      <protection/>
    </xf>
    <xf numFmtId="0" fontId="23" fillId="0" borderId="62" xfId="0" applyFont="1" applyFill="1" applyBorder="1" applyAlignment="1" applyProtection="1">
      <alignment horizontal="center" vertical="center"/>
      <protection/>
    </xf>
    <xf numFmtId="0" fontId="23" fillId="0" borderId="94" xfId="0" applyFont="1" applyFill="1" applyBorder="1" applyAlignment="1" applyProtection="1">
      <alignment horizontal="center" vertical="center"/>
      <protection/>
    </xf>
    <xf numFmtId="0" fontId="23" fillId="0" borderId="78" xfId="0" applyFont="1" applyFill="1" applyBorder="1" applyAlignment="1" applyProtection="1">
      <alignment vertical="center"/>
      <protection/>
    </xf>
    <xf numFmtId="0" fontId="23" fillId="0" borderId="79" xfId="0" applyFont="1" applyFill="1" applyBorder="1" applyAlignment="1">
      <alignment vertical="center"/>
    </xf>
    <xf numFmtId="0" fontId="23" fillId="0" borderId="95" xfId="0" applyFont="1" applyFill="1" applyBorder="1" applyAlignment="1" applyProtection="1">
      <alignment vertical="center"/>
      <protection/>
    </xf>
    <xf numFmtId="0" fontId="23" fillId="0" borderId="96" xfId="0" applyFont="1" applyFill="1" applyBorder="1" applyAlignment="1" applyProtection="1">
      <alignment horizontal="center" vertical="center"/>
      <protection/>
    </xf>
    <xf numFmtId="0" fontId="23" fillId="0" borderId="78" xfId="0" applyFont="1" applyFill="1" applyBorder="1" applyAlignment="1" applyProtection="1">
      <alignment horizontal="center" vertical="center"/>
      <protection/>
    </xf>
    <xf numFmtId="0" fontId="23" fillId="0" borderId="97" xfId="0" applyFont="1" applyFill="1" applyBorder="1" applyAlignment="1" applyProtection="1">
      <alignment horizontal="center" vertical="center"/>
      <protection/>
    </xf>
    <xf numFmtId="0" fontId="23" fillId="0" borderId="98" xfId="0" applyFont="1" applyFill="1" applyBorder="1" applyAlignment="1" applyProtection="1">
      <alignment horizontal="center" vertical="center"/>
      <protection/>
    </xf>
    <xf numFmtId="0" fontId="23" fillId="0" borderId="99" xfId="0" applyFont="1" applyFill="1" applyBorder="1" applyAlignment="1" applyProtection="1">
      <alignment horizontal="center" vertical="center"/>
      <protection/>
    </xf>
    <xf numFmtId="0" fontId="29" fillId="37" borderId="14" xfId="0" applyFont="1" applyFill="1" applyBorder="1" applyAlignment="1">
      <alignment vertical="center"/>
    </xf>
    <xf numFmtId="0" fontId="29" fillId="37" borderId="15" xfId="0" applyFont="1" applyFill="1" applyBorder="1" applyAlignment="1">
      <alignment vertical="center"/>
    </xf>
    <xf numFmtId="0" fontId="29" fillId="37" borderId="89" xfId="0" applyFont="1" applyFill="1" applyBorder="1" applyAlignment="1" applyProtection="1">
      <alignment vertical="center"/>
      <protection/>
    </xf>
    <xf numFmtId="0" fontId="29" fillId="37" borderId="24" xfId="0" applyFont="1" applyFill="1" applyBorder="1" applyAlignment="1" applyProtection="1">
      <alignment horizontal="center" vertical="center"/>
      <protection/>
    </xf>
    <xf numFmtId="0" fontId="29" fillId="37" borderId="14" xfId="0" applyFont="1" applyFill="1" applyBorder="1" applyAlignment="1" applyProtection="1">
      <alignment horizontal="center" vertical="center"/>
      <protection/>
    </xf>
    <xf numFmtId="0" fontId="29" fillId="37" borderId="57" xfId="0" applyFont="1" applyFill="1" applyBorder="1" applyAlignment="1" applyProtection="1">
      <alignment horizontal="center" vertical="center"/>
      <protection/>
    </xf>
    <xf numFmtId="0" fontId="29" fillId="37" borderId="100" xfId="0" applyFont="1" applyFill="1" applyBorder="1" applyAlignment="1" applyProtection="1">
      <alignment horizontal="center" vertical="center"/>
      <protection/>
    </xf>
    <xf numFmtId="0" fontId="29" fillId="37" borderId="101" xfId="0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>
      <alignment horizontal="center" vertical="center"/>
    </xf>
    <xf numFmtId="0" fontId="29" fillId="37" borderId="102" xfId="0" applyFont="1" applyFill="1" applyBorder="1" applyAlignment="1" applyProtection="1">
      <alignment horizontal="center" vertical="center"/>
      <protection/>
    </xf>
    <xf numFmtId="0" fontId="29" fillId="37" borderId="103" xfId="0" applyFont="1" applyFill="1" applyBorder="1" applyAlignment="1" applyProtection="1">
      <alignment horizontal="center" vertical="center"/>
      <protection/>
    </xf>
    <xf numFmtId="0" fontId="29" fillId="37" borderId="104" xfId="0" applyFont="1" applyFill="1" applyBorder="1" applyAlignment="1" applyProtection="1">
      <alignment horizontal="center" vertical="center"/>
      <protection/>
    </xf>
    <xf numFmtId="0" fontId="29" fillId="37" borderId="105" xfId="0" applyFont="1" applyFill="1" applyBorder="1" applyAlignment="1" applyProtection="1">
      <alignment horizontal="center" vertical="center"/>
      <protection/>
    </xf>
    <xf numFmtId="0" fontId="29" fillId="37" borderId="106" xfId="0" applyFont="1" applyFill="1" applyBorder="1" applyAlignment="1" applyProtection="1">
      <alignment horizontal="center" vertical="center"/>
      <protection/>
    </xf>
    <xf numFmtId="0" fontId="29" fillId="37" borderId="107" xfId="0" applyFont="1" applyFill="1" applyBorder="1" applyAlignment="1" applyProtection="1">
      <alignment horizontal="center" vertical="center"/>
      <protection/>
    </xf>
    <xf numFmtId="0" fontId="24" fillId="0" borderId="108" xfId="0" applyFont="1" applyBorder="1" applyAlignment="1">
      <alignment/>
    </xf>
    <xf numFmtId="0" fontId="24" fillId="0" borderId="109" xfId="0" applyFont="1" applyBorder="1" applyAlignment="1">
      <alignment/>
    </xf>
    <xf numFmtId="0" fontId="24" fillId="0" borderId="110" xfId="0" applyFont="1" applyBorder="1" applyAlignment="1">
      <alignment/>
    </xf>
    <xf numFmtId="0" fontId="24" fillId="0" borderId="111" xfId="0" applyFont="1" applyBorder="1" applyAlignment="1">
      <alignment/>
    </xf>
    <xf numFmtId="0" fontId="24" fillId="0" borderId="112" xfId="0" applyFont="1" applyBorder="1" applyAlignment="1">
      <alignment/>
    </xf>
    <xf numFmtId="0" fontId="24" fillId="0" borderId="113" xfId="0" applyFont="1" applyBorder="1" applyAlignment="1">
      <alignment/>
    </xf>
    <xf numFmtId="0" fontId="24" fillId="0" borderId="114" xfId="0" applyFont="1" applyBorder="1" applyAlignment="1">
      <alignment/>
    </xf>
    <xf numFmtId="0" fontId="24" fillId="0" borderId="115" xfId="0" applyFont="1" applyBorder="1" applyAlignment="1">
      <alignment/>
    </xf>
    <xf numFmtId="0" fontId="24" fillId="0" borderId="116" xfId="0" applyFont="1" applyBorder="1" applyAlignment="1">
      <alignment/>
    </xf>
    <xf numFmtId="0" fontId="23" fillId="38" borderId="46" xfId="0" applyFont="1" applyFill="1" applyBorder="1" applyAlignment="1" applyProtection="1">
      <alignment horizontal="center" vertical="center"/>
      <protection/>
    </xf>
    <xf numFmtId="0" fontId="43" fillId="0" borderId="0" xfId="70" applyAlignment="1" applyProtection="1">
      <alignment/>
      <protection/>
    </xf>
    <xf numFmtId="0" fontId="24" fillId="0" borderId="46" xfId="0" applyFont="1" applyFill="1" applyBorder="1" applyAlignment="1" applyProtection="1">
      <alignment horizontal="center" vertical="center"/>
      <protection/>
    </xf>
    <xf numFmtId="0" fontId="39" fillId="37" borderId="117" xfId="0" applyFont="1" applyFill="1" applyBorder="1" applyAlignment="1" applyProtection="1">
      <alignment horizontal="center" vertical="center" textRotation="90"/>
      <protection/>
    </xf>
    <xf numFmtId="0" fontId="41" fillId="0" borderId="36" xfId="0" applyFont="1" applyFill="1" applyBorder="1" applyAlignment="1" applyProtection="1">
      <alignment horizontal="center" vertical="center"/>
      <protection/>
    </xf>
    <xf numFmtId="0" fontId="39" fillId="37" borderId="88" xfId="0" applyFont="1" applyFill="1" applyBorder="1" applyAlignment="1" applyProtection="1">
      <alignment horizontal="right" vertical="center" textRotation="90"/>
      <protection/>
    </xf>
    <xf numFmtId="0" fontId="39" fillId="37" borderId="89" xfId="0" applyFont="1" applyFill="1" applyBorder="1" applyAlignment="1" applyProtection="1">
      <alignment horizontal="right" vertical="center" textRotation="90"/>
      <protection/>
    </xf>
    <xf numFmtId="0" fontId="30" fillId="0" borderId="77" xfId="0" applyFont="1" applyBorder="1" applyAlignment="1">
      <alignment horizontal="right"/>
    </xf>
    <xf numFmtId="0" fontId="30" fillId="0" borderId="118" xfId="0" applyFont="1" applyBorder="1" applyAlignment="1">
      <alignment horizontal="right"/>
    </xf>
    <xf numFmtId="0" fontId="30" fillId="0" borderId="119" xfId="0" applyFont="1" applyBorder="1" applyAlignment="1">
      <alignment horizontal="right"/>
    </xf>
    <xf numFmtId="0" fontId="0" fillId="2" borderId="120" xfId="0" applyFill="1" applyBorder="1" applyAlignment="1" applyProtection="1">
      <alignment/>
      <protection locked="0"/>
    </xf>
    <xf numFmtId="49" fontId="0" fillId="2" borderId="0" xfId="0" applyNumberFormat="1" applyFill="1" applyAlignment="1" applyProtection="1">
      <alignment horizontal="center"/>
      <protection locked="0"/>
    </xf>
    <xf numFmtId="0" fontId="23" fillId="0" borderId="12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/>
    </xf>
    <xf numFmtId="0" fontId="29" fillId="2" borderId="30" xfId="0" applyFont="1" applyFill="1" applyBorder="1" applyAlignment="1" applyProtection="1">
      <alignment horizontal="center" vertical="center"/>
      <protection/>
    </xf>
    <xf numFmtId="0" fontId="29" fillId="2" borderId="69" xfId="0" applyFont="1" applyFill="1" applyBorder="1" applyAlignment="1" applyProtection="1">
      <alignment horizontal="center" vertical="center"/>
      <protection/>
    </xf>
    <xf numFmtId="0" fontId="23" fillId="2" borderId="19" xfId="0" applyFont="1" applyFill="1" applyBorder="1" applyAlignment="1">
      <alignment horizontal="center" vertical="center"/>
    </xf>
    <xf numFmtId="0" fontId="23" fillId="2" borderId="19" xfId="0" applyFont="1" applyFill="1" applyBorder="1" applyAlignment="1" applyProtection="1">
      <alignment horizontal="center" vertical="center"/>
      <protection/>
    </xf>
    <xf numFmtId="0" fontId="23" fillId="2" borderId="16" xfId="0" applyFont="1" applyFill="1" applyBorder="1" applyAlignment="1" applyProtection="1">
      <alignment horizontal="center" vertical="center"/>
      <protection/>
    </xf>
    <xf numFmtId="0" fontId="1" fillId="0" borderId="0" xfId="85">
      <alignment/>
      <protection/>
    </xf>
    <xf numFmtId="0" fontId="49" fillId="0" borderId="0" xfId="85" applyFont="1">
      <alignment/>
      <protection/>
    </xf>
    <xf numFmtId="0" fontId="50" fillId="0" borderId="0" xfId="85" applyFont="1">
      <alignment/>
      <protection/>
    </xf>
    <xf numFmtId="0" fontId="50" fillId="0" borderId="0" xfId="0" applyFont="1" applyAlignment="1">
      <alignment/>
    </xf>
    <xf numFmtId="0" fontId="24" fillId="38" borderId="0" xfId="0" applyFont="1" applyFill="1" applyAlignment="1">
      <alignment/>
    </xf>
    <xf numFmtId="0" fontId="1" fillId="0" borderId="0" xfId="85" applyFont="1">
      <alignment/>
      <protection/>
    </xf>
    <xf numFmtId="0" fontId="24" fillId="0" borderId="0" xfId="0" applyFont="1" applyAlignment="1">
      <alignment textRotation="90"/>
    </xf>
    <xf numFmtId="0" fontId="36" fillId="39" borderId="0" xfId="0" applyFont="1" applyFill="1" applyBorder="1" applyAlignment="1">
      <alignment horizontal="center"/>
    </xf>
  </cellXfs>
  <cellStyles count="9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elkem" xfId="59"/>
    <cellStyle name="Comma" xfId="60"/>
    <cellStyle name="Comma [0]" xfId="61"/>
    <cellStyle name="Emphasis 1" xfId="62"/>
    <cellStyle name="Emphasis 2" xfId="63"/>
    <cellStyle name="Emphasis 3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Check Cell" xfId="71"/>
    <cellStyle name="Chybně" xfId="72"/>
    <cellStyle name="Input" xfId="73"/>
    <cellStyle name="Kontrolní buňka" xfId="74"/>
    <cellStyle name="Linked Cell" xfId="75"/>
    <cellStyle name="Currency" xfId="76"/>
    <cellStyle name="Currency [0]" xfId="77"/>
    <cellStyle name="Nadpis 1" xfId="78"/>
    <cellStyle name="Nadpis 2" xfId="79"/>
    <cellStyle name="Nadpis 3" xfId="80"/>
    <cellStyle name="Nadpis 4" xfId="81"/>
    <cellStyle name="Název" xfId="82"/>
    <cellStyle name="Neutral" xfId="83"/>
    <cellStyle name="Neutrální" xfId="84"/>
    <cellStyle name="normální_Sešit1" xfId="85"/>
    <cellStyle name="Note" xfId="86"/>
    <cellStyle name="Output" xfId="87"/>
    <cellStyle name="Poznámka" xfId="88"/>
    <cellStyle name="Percent" xfId="89"/>
    <cellStyle name="Propojená buňka" xfId="90"/>
    <cellStyle name="Sheet Title" xfId="91"/>
    <cellStyle name="Followed Hyperlink" xfId="92"/>
    <cellStyle name="Správně" xfId="93"/>
    <cellStyle name="Text upozornění" xfId="94"/>
    <cellStyle name="Total" xfId="95"/>
    <cellStyle name="Vstup" xfId="96"/>
    <cellStyle name="Výpočet" xfId="97"/>
    <cellStyle name="Výstup" xfId="98"/>
    <cellStyle name="Vysvětlující text" xfId="99"/>
    <cellStyle name="Warning Text" xfId="100"/>
    <cellStyle name="Zvýraznění 1" xfId="101"/>
    <cellStyle name="Zvýraznění 2" xfId="102"/>
    <cellStyle name="Zvýraznění 3" xfId="103"/>
    <cellStyle name="Zvýraznění 4" xfId="104"/>
    <cellStyle name="Zvýraznění 5" xfId="105"/>
    <cellStyle name="Zvýraznění 6" xfId="106"/>
  </cellStyles>
  <dxfs count="13">
    <dxf>
      <font>
        <b/>
        <i val="0"/>
        <sz val="12"/>
        <color indexed="10"/>
      </font>
    </dxf>
    <dxf>
      <font>
        <b/>
        <i val="0"/>
        <sz val="12"/>
        <color indexed="57"/>
      </font>
    </dxf>
    <dxf>
      <font>
        <b/>
        <i val="0"/>
        <sz val="12"/>
        <color indexed="10"/>
      </font>
    </dxf>
    <dxf>
      <font>
        <b/>
        <i val="0"/>
        <sz val="12"/>
        <color indexed="57"/>
      </font>
    </dxf>
    <dxf>
      <font>
        <b/>
        <i val="0"/>
        <sz val="12"/>
        <color indexed="10"/>
      </font>
    </dxf>
    <dxf>
      <font>
        <b/>
        <i val="0"/>
        <sz val="12"/>
        <color indexed="57"/>
      </font>
    </dxf>
    <dxf>
      <font>
        <b/>
        <i val="0"/>
        <sz val="12"/>
        <color indexed="10"/>
      </font>
    </dxf>
    <dxf>
      <font>
        <b/>
        <i val="0"/>
        <sz val="12"/>
        <color indexed="57"/>
      </font>
    </dxf>
    <dxf>
      <font>
        <b/>
        <i val="0"/>
        <sz val="12"/>
        <color indexed="10"/>
      </font>
    </dxf>
    <dxf>
      <font>
        <b/>
        <i val="0"/>
        <sz val="12"/>
        <color indexed="57"/>
      </font>
    </dxf>
    <dxf>
      <font>
        <b/>
        <i val="0"/>
        <sz val="12"/>
        <color indexed="10"/>
      </font>
    </dxf>
    <dxf>
      <font>
        <b/>
        <i val="0"/>
        <sz val="12"/>
        <color indexed="57"/>
      </font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1B1B1"/>
      <rgbColor rgb="00993366"/>
      <rgbColor rgb="00FFFFCC"/>
      <rgbColor rgb="00CCFFFF"/>
      <rgbColor rgb="00660066"/>
      <rgbColor rgb="00FFA0A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DFDF"/>
      <rgbColor rgb="00CCFFCC"/>
      <rgbColor rgb="00FFFF99"/>
      <rgbColor rgb="0099CCFF"/>
      <rgbColor rgb="00FF99CC"/>
      <rgbColor rgb="00D0D0D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6"/>
  <sheetViews>
    <sheetView workbookViewId="0" topLeftCell="A114">
      <selection activeCell="D156" sqref="D156"/>
    </sheetView>
  </sheetViews>
  <sheetFormatPr defaultColWidth="8.796875" defaultRowHeight="15.75"/>
  <cols>
    <col min="1" max="1" width="6.3984375" style="248" customWidth="1"/>
    <col min="2" max="2" width="18.3984375" style="248" bestFit="1" customWidth="1"/>
    <col min="3" max="3" width="1.4921875" style="248" bestFit="1" customWidth="1"/>
    <col min="4" max="4" width="18.3984375" style="248" bestFit="1" customWidth="1"/>
    <col min="5" max="5" width="16.3984375" style="248" customWidth="1"/>
    <col min="6" max="16384" width="6.3984375" style="248" customWidth="1"/>
  </cols>
  <sheetData>
    <row r="1" ht="20.25">
      <c r="A1" s="249" t="s">
        <v>392</v>
      </c>
    </row>
    <row r="3" ht="12.75">
      <c r="A3" s="250" t="s">
        <v>394</v>
      </c>
    </row>
    <row r="4" spans="1:5" ht="15">
      <c r="A4" s="22" t="s">
        <v>225</v>
      </c>
      <c r="B4" s="22"/>
      <c r="C4" s="22"/>
      <c r="D4" s="22"/>
      <c r="E4" s="22"/>
    </row>
    <row r="5" spans="1:5" ht="15">
      <c r="A5" s="22" t="s">
        <v>226</v>
      </c>
      <c r="B5" s="22" t="s">
        <v>227</v>
      </c>
      <c r="C5" s="22" t="s">
        <v>228</v>
      </c>
      <c r="D5" s="22" t="s">
        <v>229</v>
      </c>
      <c r="E5" s="101">
        <v>40817</v>
      </c>
    </row>
    <row r="6" spans="1:5" ht="15">
      <c r="A6" s="22" t="s">
        <v>230</v>
      </c>
      <c r="B6" s="252" t="s">
        <v>231</v>
      </c>
      <c r="C6" s="22" t="s">
        <v>228</v>
      </c>
      <c r="D6" s="22" t="s">
        <v>232</v>
      </c>
      <c r="E6" s="101">
        <v>40817</v>
      </c>
    </row>
    <row r="7" spans="1:5" ht="15">
      <c r="A7" s="22" t="s">
        <v>233</v>
      </c>
      <c r="B7" s="22" t="s">
        <v>234</v>
      </c>
      <c r="C7" s="22" t="s">
        <v>228</v>
      </c>
      <c r="D7" s="22" t="s">
        <v>235</v>
      </c>
      <c r="E7" s="101">
        <v>40817</v>
      </c>
    </row>
    <row r="8" spans="1:5" ht="15">
      <c r="A8" s="22" t="s">
        <v>236</v>
      </c>
      <c r="B8" s="22" t="s">
        <v>237</v>
      </c>
      <c r="C8" s="22" t="s">
        <v>228</v>
      </c>
      <c r="D8" s="22" t="s">
        <v>238</v>
      </c>
      <c r="E8" s="101">
        <v>40817</v>
      </c>
    </row>
    <row r="9" spans="1:5" ht="15">
      <c r="A9" s="22" t="s">
        <v>239</v>
      </c>
      <c r="B9" s="22" t="s">
        <v>240</v>
      </c>
      <c r="C9" s="22" t="s">
        <v>228</v>
      </c>
      <c r="D9" s="22" t="s">
        <v>241</v>
      </c>
      <c r="E9" s="101">
        <v>40817</v>
      </c>
    </row>
    <row r="10" spans="1:5" ht="15">
      <c r="A10" s="22" t="s">
        <v>242</v>
      </c>
      <c r="B10" s="22" t="s">
        <v>243</v>
      </c>
      <c r="C10" s="22" t="s">
        <v>228</v>
      </c>
      <c r="D10" s="22" t="s">
        <v>244</v>
      </c>
      <c r="E10" s="101">
        <v>40817</v>
      </c>
    </row>
    <row r="11" spans="1:5" ht="15">
      <c r="A11" s="22" t="s">
        <v>245</v>
      </c>
      <c r="B11" s="22"/>
      <c r="C11" s="22"/>
      <c r="D11" s="22"/>
      <c r="E11" s="22"/>
    </row>
    <row r="12" spans="1:5" ht="15">
      <c r="A12" s="22" t="s">
        <v>246</v>
      </c>
      <c r="B12" s="22" t="s">
        <v>227</v>
      </c>
      <c r="C12" s="22" t="s">
        <v>228</v>
      </c>
      <c r="D12" s="22" t="s">
        <v>243</v>
      </c>
      <c r="E12" s="101">
        <v>40831</v>
      </c>
    </row>
    <row r="13" spans="1:5" ht="15">
      <c r="A13" s="22" t="s">
        <v>247</v>
      </c>
      <c r="B13" s="22" t="s">
        <v>229</v>
      </c>
      <c r="C13" s="22" t="s">
        <v>228</v>
      </c>
      <c r="D13" s="22" t="s">
        <v>244</v>
      </c>
      <c r="E13" s="101">
        <v>40831</v>
      </c>
    </row>
    <row r="14" spans="1:5" ht="15">
      <c r="A14" s="22" t="s">
        <v>248</v>
      </c>
      <c r="B14" s="252" t="s">
        <v>231</v>
      </c>
      <c r="C14" s="22" t="s">
        <v>228</v>
      </c>
      <c r="D14" s="22" t="s">
        <v>240</v>
      </c>
      <c r="E14" s="101">
        <v>40831</v>
      </c>
    </row>
    <row r="15" spans="1:5" ht="15">
      <c r="A15" s="22" t="s">
        <v>249</v>
      </c>
      <c r="B15" s="22" t="s">
        <v>232</v>
      </c>
      <c r="C15" s="22" t="s">
        <v>228</v>
      </c>
      <c r="D15" s="22" t="s">
        <v>241</v>
      </c>
      <c r="E15" s="101">
        <v>40831</v>
      </c>
    </row>
    <row r="16" spans="1:5" ht="15">
      <c r="A16" s="22" t="s">
        <v>250</v>
      </c>
      <c r="B16" s="22" t="s">
        <v>234</v>
      </c>
      <c r="C16" s="22" t="s">
        <v>228</v>
      </c>
      <c r="D16" s="22" t="s">
        <v>237</v>
      </c>
      <c r="E16" s="101">
        <v>40831</v>
      </c>
    </row>
    <row r="17" spans="1:5" ht="15">
      <c r="A17" s="22" t="s">
        <v>251</v>
      </c>
      <c r="B17" s="22" t="s">
        <v>235</v>
      </c>
      <c r="C17" s="22" t="s">
        <v>228</v>
      </c>
      <c r="D17" s="22" t="s">
        <v>238</v>
      </c>
      <c r="E17" s="101">
        <v>40831</v>
      </c>
    </row>
    <row r="18" spans="1:5" ht="15">
      <c r="A18" s="22" t="s">
        <v>252</v>
      </c>
      <c r="B18" s="22"/>
      <c r="C18" s="22"/>
      <c r="D18" s="22"/>
      <c r="E18" s="22"/>
    </row>
    <row r="19" spans="1:5" ht="15">
      <c r="A19" s="22" t="s">
        <v>253</v>
      </c>
      <c r="B19" s="22" t="s">
        <v>227</v>
      </c>
      <c r="C19" s="22" t="s">
        <v>228</v>
      </c>
      <c r="D19" s="22" t="s">
        <v>244</v>
      </c>
      <c r="E19" s="101">
        <v>40832</v>
      </c>
    </row>
    <row r="20" spans="1:5" ht="15">
      <c r="A20" s="22" t="s">
        <v>254</v>
      </c>
      <c r="B20" s="22" t="s">
        <v>229</v>
      </c>
      <c r="C20" s="22" t="s">
        <v>228</v>
      </c>
      <c r="D20" s="22" t="s">
        <v>243</v>
      </c>
      <c r="E20" s="101">
        <v>40832</v>
      </c>
    </row>
    <row r="21" spans="1:5" ht="15">
      <c r="A21" s="22" t="s">
        <v>255</v>
      </c>
      <c r="B21" s="252" t="s">
        <v>231</v>
      </c>
      <c r="C21" s="22" t="s">
        <v>228</v>
      </c>
      <c r="D21" s="22" t="s">
        <v>241</v>
      </c>
      <c r="E21" s="101">
        <v>40832</v>
      </c>
    </row>
    <row r="22" spans="1:5" ht="15">
      <c r="A22" s="22" t="s">
        <v>256</v>
      </c>
      <c r="B22" s="22" t="s">
        <v>232</v>
      </c>
      <c r="C22" s="22" t="s">
        <v>228</v>
      </c>
      <c r="D22" s="22" t="s">
        <v>240</v>
      </c>
      <c r="E22" s="101">
        <v>40832</v>
      </c>
    </row>
    <row r="23" spans="1:5" ht="15">
      <c r="A23" s="22" t="s">
        <v>257</v>
      </c>
      <c r="B23" s="22" t="s">
        <v>234</v>
      </c>
      <c r="C23" s="22" t="s">
        <v>228</v>
      </c>
      <c r="D23" s="22" t="s">
        <v>238</v>
      </c>
      <c r="E23" s="101">
        <v>40832</v>
      </c>
    </row>
    <row r="24" spans="1:5" ht="15">
      <c r="A24" s="22" t="s">
        <v>258</v>
      </c>
      <c r="B24" s="22" t="s">
        <v>235</v>
      </c>
      <c r="C24" s="22" t="s">
        <v>228</v>
      </c>
      <c r="D24" s="22" t="s">
        <v>237</v>
      </c>
      <c r="E24" s="101">
        <v>40832</v>
      </c>
    </row>
    <row r="25" spans="1:5" ht="15">
      <c r="A25" s="22" t="s">
        <v>259</v>
      </c>
      <c r="B25" s="22"/>
      <c r="C25" s="22"/>
      <c r="D25" s="22"/>
      <c r="E25" s="22"/>
    </row>
    <row r="26" spans="1:5" ht="15">
      <c r="A26" s="22" t="s">
        <v>260</v>
      </c>
      <c r="B26" s="22" t="s">
        <v>243</v>
      </c>
      <c r="C26" s="22" t="s">
        <v>228</v>
      </c>
      <c r="D26" s="22" t="s">
        <v>237</v>
      </c>
      <c r="E26" s="101">
        <v>40845</v>
      </c>
    </row>
    <row r="27" spans="1:5" ht="15">
      <c r="A27" s="22" t="s">
        <v>261</v>
      </c>
      <c r="B27" s="22" t="s">
        <v>244</v>
      </c>
      <c r="C27" s="22" t="s">
        <v>228</v>
      </c>
      <c r="D27" s="22" t="s">
        <v>238</v>
      </c>
      <c r="E27" s="101">
        <v>40845</v>
      </c>
    </row>
    <row r="28" spans="1:5" ht="15">
      <c r="A28" s="22" t="s">
        <v>262</v>
      </c>
      <c r="B28" s="22" t="s">
        <v>240</v>
      </c>
      <c r="C28" s="22" t="s">
        <v>228</v>
      </c>
      <c r="D28" s="22" t="s">
        <v>234</v>
      </c>
      <c r="E28" s="101">
        <v>40845</v>
      </c>
    </row>
    <row r="29" spans="1:5" ht="15">
      <c r="A29" s="22" t="s">
        <v>263</v>
      </c>
      <c r="B29" s="22" t="s">
        <v>241</v>
      </c>
      <c r="C29" s="22" t="s">
        <v>228</v>
      </c>
      <c r="D29" s="22" t="s">
        <v>235</v>
      </c>
      <c r="E29" s="101">
        <v>40845</v>
      </c>
    </row>
    <row r="30" spans="1:5" ht="15">
      <c r="A30" s="22" t="s">
        <v>264</v>
      </c>
      <c r="B30" s="22" t="s">
        <v>227</v>
      </c>
      <c r="C30" s="22" t="s">
        <v>228</v>
      </c>
      <c r="D30" s="252" t="s">
        <v>231</v>
      </c>
      <c r="E30" s="101">
        <v>40845</v>
      </c>
    </row>
    <row r="31" spans="1:5" ht="15">
      <c r="A31" s="22" t="s">
        <v>265</v>
      </c>
      <c r="B31" s="22" t="s">
        <v>229</v>
      </c>
      <c r="C31" s="22" t="s">
        <v>228</v>
      </c>
      <c r="D31" s="22" t="s">
        <v>232</v>
      </c>
      <c r="E31" s="101">
        <v>40845</v>
      </c>
    </row>
    <row r="32" spans="1:5" ht="15">
      <c r="A32" s="22" t="s">
        <v>266</v>
      </c>
      <c r="B32" s="22"/>
      <c r="C32" s="22"/>
      <c r="D32" s="22"/>
      <c r="E32" s="22"/>
    </row>
    <row r="33" spans="1:5" ht="15">
      <c r="A33" s="22" t="s">
        <v>267</v>
      </c>
      <c r="B33" s="22" t="s">
        <v>243</v>
      </c>
      <c r="C33" s="22" t="s">
        <v>228</v>
      </c>
      <c r="D33" s="22" t="s">
        <v>238</v>
      </c>
      <c r="E33" s="101">
        <v>40846</v>
      </c>
    </row>
    <row r="34" spans="1:5" ht="15">
      <c r="A34" s="22" t="s">
        <v>268</v>
      </c>
      <c r="B34" s="22" t="s">
        <v>244</v>
      </c>
      <c r="C34" s="22" t="s">
        <v>228</v>
      </c>
      <c r="D34" s="22" t="s">
        <v>237</v>
      </c>
      <c r="E34" s="101">
        <v>40846</v>
      </c>
    </row>
    <row r="35" spans="1:5" ht="15">
      <c r="A35" s="22" t="s">
        <v>269</v>
      </c>
      <c r="B35" s="22" t="s">
        <v>240</v>
      </c>
      <c r="C35" s="22" t="s">
        <v>228</v>
      </c>
      <c r="D35" s="22" t="s">
        <v>235</v>
      </c>
      <c r="E35" s="101">
        <v>40846</v>
      </c>
    </row>
    <row r="36" spans="1:5" ht="15">
      <c r="A36" s="22" t="s">
        <v>270</v>
      </c>
      <c r="B36" s="22" t="s">
        <v>241</v>
      </c>
      <c r="C36" s="22" t="s">
        <v>228</v>
      </c>
      <c r="D36" s="22" t="s">
        <v>234</v>
      </c>
      <c r="E36" s="101">
        <v>40846</v>
      </c>
    </row>
    <row r="37" spans="1:5" ht="15">
      <c r="A37" s="22" t="s">
        <v>271</v>
      </c>
      <c r="B37" s="22" t="s">
        <v>227</v>
      </c>
      <c r="C37" s="22" t="s">
        <v>228</v>
      </c>
      <c r="D37" s="22" t="s">
        <v>232</v>
      </c>
      <c r="E37" s="101">
        <v>40846</v>
      </c>
    </row>
    <row r="38" spans="1:5" ht="15">
      <c r="A38" s="22" t="s">
        <v>272</v>
      </c>
      <c r="B38" s="22" t="s">
        <v>229</v>
      </c>
      <c r="C38" s="22" t="s">
        <v>228</v>
      </c>
      <c r="D38" s="252" t="s">
        <v>231</v>
      </c>
      <c r="E38" s="101">
        <v>40846</v>
      </c>
    </row>
    <row r="39" spans="1:5" ht="15">
      <c r="A39" s="22" t="s">
        <v>273</v>
      </c>
      <c r="B39" s="22"/>
      <c r="C39" s="22"/>
      <c r="D39" s="22"/>
      <c r="E39" s="22"/>
    </row>
    <row r="40" spans="1:5" ht="15">
      <c r="A40" s="22" t="s">
        <v>274</v>
      </c>
      <c r="B40" s="252" t="s">
        <v>231</v>
      </c>
      <c r="C40" s="22" t="s">
        <v>228</v>
      </c>
      <c r="D40" s="22" t="s">
        <v>243</v>
      </c>
      <c r="E40" s="101">
        <v>40859</v>
      </c>
    </row>
    <row r="41" spans="1:5" ht="15">
      <c r="A41" s="22" t="s">
        <v>275</v>
      </c>
      <c r="B41" s="22" t="s">
        <v>232</v>
      </c>
      <c r="C41" s="22" t="s">
        <v>228</v>
      </c>
      <c r="D41" s="22" t="s">
        <v>244</v>
      </c>
      <c r="E41" s="101">
        <v>40859</v>
      </c>
    </row>
    <row r="42" spans="1:5" ht="15">
      <c r="A42" s="22" t="s">
        <v>276</v>
      </c>
      <c r="B42" s="22" t="s">
        <v>234</v>
      </c>
      <c r="C42" s="22" t="s">
        <v>228</v>
      </c>
      <c r="D42" s="22" t="s">
        <v>227</v>
      </c>
      <c r="E42" s="101">
        <v>40859</v>
      </c>
    </row>
    <row r="43" spans="1:5" ht="15">
      <c r="A43" s="22" t="s">
        <v>277</v>
      </c>
      <c r="B43" s="22" t="s">
        <v>235</v>
      </c>
      <c r="C43" s="22" t="s">
        <v>228</v>
      </c>
      <c r="D43" s="22" t="s">
        <v>229</v>
      </c>
      <c r="E43" s="101">
        <v>40859</v>
      </c>
    </row>
    <row r="44" spans="1:5" ht="15">
      <c r="A44" s="22" t="s">
        <v>278</v>
      </c>
      <c r="B44" s="22" t="s">
        <v>237</v>
      </c>
      <c r="C44" s="22" t="s">
        <v>228</v>
      </c>
      <c r="D44" s="22" t="s">
        <v>240</v>
      </c>
      <c r="E44" s="101">
        <v>40859</v>
      </c>
    </row>
    <row r="45" spans="1:5" ht="15">
      <c r="A45" s="22" t="s">
        <v>279</v>
      </c>
      <c r="B45" s="22" t="s">
        <v>238</v>
      </c>
      <c r="C45" s="22" t="s">
        <v>228</v>
      </c>
      <c r="D45" s="22" t="s">
        <v>241</v>
      </c>
      <c r="E45" s="101">
        <v>40859</v>
      </c>
    </row>
    <row r="46" spans="1:5" ht="15">
      <c r="A46" s="22" t="s">
        <v>280</v>
      </c>
      <c r="B46" s="22"/>
      <c r="C46" s="22"/>
      <c r="D46" s="22"/>
      <c r="E46" s="22"/>
    </row>
    <row r="47" spans="1:5" ht="15">
      <c r="A47" s="22" t="s">
        <v>281</v>
      </c>
      <c r="B47" s="252" t="s">
        <v>231</v>
      </c>
      <c r="C47" s="22" t="s">
        <v>228</v>
      </c>
      <c r="D47" s="22" t="s">
        <v>244</v>
      </c>
      <c r="E47" s="101">
        <v>40860</v>
      </c>
    </row>
    <row r="48" spans="1:5" ht="15">
      <c r="A48" s="22" t="s">
        <v>282</v>
      </c>
      <c r="B48" s="22" t="s">
        <v>232</v>
      </c>
      <c r="C48" s="22" t="s">
        <v>228</v>
      </c>
      <c r="D48" s="22" t="s">
        <v>243</v>
      </c>
      <c r="E48" s="101">
        <v>40860</v>
      </c>
    </row>
    <row r="49" spans="1:5" ht="15">
      <c r="A49" s="22" t="s">
        <v>283</v>
      </c>
      <c r="B49" s="22" t="s">
        <v>234</v>
      </c>
      <c r="C49" s="22" t="s">
        <v>228</v>
      </c>
      <c r="D49" s="22" t="s">
        <v>229</v>
      </c>
      <c r="E49" s="101">
        <v>40860</v>
      </c>
    </row>
    <row r="50" spans="1:5" ht="15">
      <c r="A50" s="22" t="s">
        <v>284</v>
      </c>
      <c r="B50" s="22" t="s">
        <v>235</v>
      </c>
      <c r="C50" s="22" t="s">
        <v>228</v>
      </c>
      <c r="D50" s="22" t="s">
        <v>227</v>
      </c>
      <c r="E50" s="101">
        <v>40860</v>
      </c>
    </row>
    <row r="51" spans="1:5" ht="15">
      <c r="A51" s="22" t="s">
        <v>285</v>
      </c>
      <c r="B51" s="22" t="s">
        <v>237</v>
      </c>
      <c r="C51" s="22" t="s">
        <v>228</v>
      </c>
      <c r="D51" s="22" t="s">
        <v>241</v>
      </c>
      <c r="E51" s="101">
        <v>40860</v>
      </c>
    </row>
    <row r="52" spans="1:5" ht="15">
      <c r="A52" s="22" t="s">
        <v>286</v>
      </c>
      <c r="B52" s="22" t="s">
        <v>238</v>
      </c>
      <c r="C52" s="22" t="s">
        <v>228</v>
      </c>
      <c r="D52" s="22" t="s">
        <v>240</v>
      </c>
      <c r="E52" s="101">
        <v>40860</v>
      </c>
    </row>
    <row r="53" spans="1:5" ht="15">
      <c r="A53" s="22" t="s">
        <v>287</v>
      </c>
      <c r="B53" s="22"/>
      <c r="C53" s="22"/>
      <c r="D53" s="22"/>
      <c r="E53" s="22"/>
    </row>
    <row r="54" spans="1:5" ht="15">
      <c r="A54" s="22" t="s">
        <v>288</v>
      </c>
      <c r="B54" s="22" t="s">
        <v>243</v>
      </c>
      <c r="C54" s="22" t="s">
        <v>228</v>
      </c>
      <c r="D54" s="22" t="s">
        <v>240</v>
      </c>
      <c r="E54" s="101">
        <v>40873</v>
      </c>
    </row>
    <row r="55" spans="1:5" ht="15">
      <c r="A55" s="22" t="s">
        <v>289</v>
      </c>
      <c r="B55" s="22" t="s">
        <v>244</v>
      </c>
      <c r="C55" s="22" t="s">
        <v>228</v>
      </c>
      <c r="D55" s="22" t="s">
        <v>241</v>
      </c>
      <c r="E55" s="101">
        <v>40873</v>
      </c>
    </row>
    <row r="56" spans="1:5" ht="15">
      <c r="A56" s="22" t="s">
        <v>290</v>
      </c>
      <c r="B56" s="22" t="s">
        <v>227</v>
      </c>
      <c r="C56" s="22" t="s">
        <v>228</v>
      </c>
      <c r="D56" s="22" t="s">
        <v>237</v>
      </c>
      <c r="E56" s="101">
        <v>40873</v>
      </c>
    </row>
    <row r="57" spans="1:5" ht="15">
      <c r="A57" s="22" t="s">
        <v>291</v>
      </c>
      <c r="B57" s="22" t="s">
        <v>229</v>
      </c>
      <c r="C57" s="22" t="s">
        <v>228</v>
      </c>
      <c r="D57" s="22" t="s">
        <v>238</v>
      </c>
      <c r="E57" s="101">
        <v>40873</v>
      </c>
    </row>
    <row r="58" spans="1:5" ht="15">
      <c r="A58" s="22" t="s">
        <v>292</v>
      </c>
      <c r="B58" s="252" t="s">
        <v>231</v>
      </c>
      <c r="C58" s="22" t="s">
        <v>228</v>
      </c>
      <c r="D58" s="22" t="s">
        <v>234</v>
      </c>
      <c r="E58" s="101">
        <v>40873</v>
      </c>
    </row>
    <row r="59" spans="1:5" ht="15">
      <c r="A59" s="22" t="s">
        <v>293</v>
      </c>
      <c r="B59" s="22" t="s">
        <v>232</v>
      </c>
      <c r="C59" s="22" t="s">
        <v>228</v>
      </c>
      <c r="D59" s="22" t="s">
        <v>235</v>
      </c>
      <c r="E59" s="101">
        <v>40873</v>
      </c>
    </row>
    <row r="60" spans="1:5" ht="15">
      <c r="A60" s="22" t="s">
        <v>294</v>
      </c>
      <c r="B60" s="22"/>
      <c r="C60" s="22"/>
      <c r="D60" s="22"/>
      <c r="E60" s="22"/>
    </row>
    <row r="61" spans="1:5" ht="15">
      <c r="A61" s="22" t="s">
        <v>295</v>
      </c>
      <c r="B61" s="22" t="s">
        <v>243</v>
      </c>
      <c r="C61" s="22" t="s">
        <v>228</v>
      </c>
      <c r="D61" s="22" t="s">
        <v>241</v>
      </c>
      <c r="E61" s="101">
        <v>40874</v>
      </c>
    </row>
    <row r="62" spans="1:5" ht="15">
      <c r="A62" s="22" t="s">
        <v>296</v>
      </c>
      <c r="B62" s="22" t="s">
        <v>244</v>
      </c>
      <c r="C62" s="22" t="s">
        <v>228</v>
      </c>
      <c r="D62" s="22" t="s">
        <v>240</v>
      </c>
      <c r="E62" s="101">
        <v>40874</v>
      </c>
    </row>
    <row r="63" spans="1:5" ht="15">
      <c r="A63" s="22" t="s">
        <v>297</v>
      </c>
      <c r="B63" s="22" t="s">
        <v>227</v>
      </c>
      <c r="C63" s="22" t="s">
        <v>228</v>
      </c>
      <c r="D63" s="22" t="s">
        <v>238</v>
      </c>
      <c r="E63" s="101">
        <v>40874</v>
      </c>
    </row>
    <row r="64" spans="1:5" ht="15">
      <c r="A64" s="22" t="s">
        <v>298</v>
      </c>
      <c r="B64" s="22" t="s">
        <v>229</v>
      </c>
      <c r="C64" s="22" t="s">
        <v>228</v>
      </c>
      <c r="D64" s="22" t="s">
        <v>237</v>
      </c>
      <c r="E64" s="101">
        <v>40874</v>
      </c>
    </row>
    <row r="65" spans="1:5" ht="15">
      <c r="A65" s="22" t="s">
        <v>299</v>
      </c>
      <c r="B65" s="252" t="s">
        <v>231</v>
      </c>
      <c r="C65" s="22" t="s">
        <v>228</v>
      </c>
      <c r="D65" s="22" t="s">
        <v>235</v>
      </c>
      <c r="E65" s="101">
        <v>40874</v>
      </c>
    </row>
    <row r="66" spans="1:5" ht="15">
      <c r="A66" s="22" t="s">
        <v>300</v>
      </c>
      <c r="B66" s="22" t="s">
        <v>232</v>
      </c>
      <c r="C66" s="22" t="s">
        <v>228</v>
      </c>
      <c r="D66" s="22" t="s">
        <v>234</v>
      </c>
      <c r="E66" s="101">
        <v>40874</v>
      </c>
    </row>
    <row r="67" spans="1:5" ht="15">
      <c r="A67" s="22" t="s">
        <v>301</v>
      </c>
      <c r="B67" s="22"/>
      <c r="C67" s="22"/>
      <c r="D67" s="22"/>
      <c r="E67" s="22"/>
    </row>
    <row r="68" spans="1:5" ht="15">
      <c r="A68" s="22" t="s">
        <v>302</v>
      </c>
      <c r="B68" s="22" t="s">
        <v>234</v>
      </c>
      <c r="C68" s="22" t="s">
        <v>228</v>
      </c>
      <c r="D68" s="22" t="s">
        <v>243</v>
      </c>
      <c r="E68" s="101">
        <v>40887</v>
      </c>
    </row>
    <row r="69" spans="1:5" ht="15">
      <c r="A69" s="22" t="s">
        <v>303</v>
      </c>
      <c r="B69" s="22" t="s">
        <v>235</v>
      </c>
      <c r="C69" s="22" t="s">
        <v>228</v>
      </c>
      <c r="D69" s="22" t="s">
        <v>244</v>
      </c>
      <c r="E69" s="101">
        <v>40887</v>
      </c>
    </row>
    <row r="70" spans="1:5" ht="15">
      <c r="A70" s="22" t="s">
        <v>304</v>
      </c>
      <c r="B70" s="22" t="s">
        <v>237</v>
      </c>
      <c r="C70" s="22" t="s">
        <v>228</v>
      </c>
      <c r="D70" s="252" t="s">
        <v>231</v>
      </c>
      <c r="E70" s="101">
        <v>40887</v>
      </c>
    </row>
    <row r="71" spans="1:5" ht="15">
      <c r="A71" s="22" t="s">
        <v>305</v>
      </c>
      <c r="B71" s="22" t="s">
        <v>238</v>
      </c>
      <c r="C71" s="22" t="s">
        <v>228</v>
      </c>
      <c r="D71" s="22" t="s">
        <v>232</v>
      </c>
      <c r="E71" s="101">
        <v>40887</v>
      </c>
    </row>
    <row r="72" spans="1:5" ht="15">
      <c r="A72" s="22" t="s">
        <v>306</v>
      </c>
      <c r="B72" s="22" t="s">
        <v>240</v>
      </c>
      <c r="C72" s="22" t="s">
        <v>228</v>
      </c>
      <c r="D72" s="22" t="s">
        <v>227</v>
      </c>
      <c r="E72" s="101">
        <v>40887</v>
      </c>
    </row>
    <row r="73" spans="1:5" ht="15">
      <c r="A73" s="22" t="s">
        <v>307</v>
      </c>
      <c r="B73" s="22" t="s">
        <v>241</v>
      </c>
      <c r="C73" s="22" t="s">
        <v>228</v>
      </c>
      <c r="D73" s="22" t="s">
        <v>229</v>
      </c>
      <c r="E73" s="101">
        <v>40887</v>
      </c>
    </row>
    <row r="74" spans="1:5" ht="15">
      <c r="A74" s="22" t="s">
        <v>308</v>
      </c>
      <c r="B74" s="22"/>
      <c r="C74" s="22"/>
      <c r="D74" s="22"/>
      <c r="E74" s="22"/>
    </row>
    <row r="75" spans="1:5" ht="15">
      <c r="A75" s="22" t="s">
        <v>309</v>
      </c>
      <c r="B75" s="22" t="s">
        <v>234</v>
      </c>
      <c r="C75" s="22" t="s">
        <v>228</v>
      </c>
      <c r="D75" s="22" t="s">
        <v>244</v>
      </c>
      <c r="E75" s="101">
        <v>40888</v>
      </c>
    </row>
    <row r="76" spans="1:5" ht="15">
      <c r="A76" s="22" t="s">
        <v>310</v>
      </c>
      <c r="B76" s="22" t="s">
        <v>235</v>
      </c>
      <c r="C76" s="22" t="s">
        <v>228</v>
      </c>
      <c r="D76" s="22" t="s">
        <v>243</v>
      </c>
      <c r="E76" s="101">
        <v>40888</v>
      </c>
    </row>
    <row r="77" spans="1:5" ht="15">
      <c r="A77" s="22" t="s">
        <v>311</v>
      </c>
      <c r="B77" s="22" t="s">
        <v>237</v>
      </c>
      <c r="C77" s="22" t="s">
        <v>228</v>
      </c>
      <c r="D77" s="22" t="s">
        <v>232</v>
      </c>
      <c r="E77" s="101">
        <v>40888</v>
      </c>
    </row>
    <row r="78" spans="1:5" ht="15">
      <c r="A78" s="22" t="s">
        <v>312</v>
      </c>
      <c r="B78" s="22" t="s">
        <v>238</v>
      </c>
      <c r="C78" s="22" t="s">
        <v>228</v>
      </c>
      <c r="D78" s="252" t="s">
        <v>231</v>
      </c>
      <c r="E78" s="101">
        <v>40888</v>
      </c>
    </row>
    <row r="79" spans="1:5" ht="15">
      <c r="A79" s="22" t="s">
        <v>313</v>
      </c>
      <c r="B79" s="22" t="s">
        <v>240</v>
      </c>
      <c r="C79" s="22" t="s">
        <v>228</v>
      </c>
      <c r="D79" s="22" t="s">
        <v>229</v>
      </c>
      <c r="E79" s="101">
        <v>40888</v>
      </c>
    </row>
    <row r="80" spans="1:5" ht="15">
      <c r="A80" s="22" t="s">
        <v>314</v>
      </c>
      <c r="B80" s="22" t="s">
        <v>241</v>
      </c>
      <c r="C80" s="22" t="s">
        <v>228</v>
      </c>
      <c r="D80" s="22" t="s">
        <v>227</v>
      </c>
      <c r="E80" s="101">
        <v>40888</v>
      </c>
    </row>
    <row r="81" spans="1:5" ht="15">
      <c r="A81" s="22"/>
      <c r="B81" s="22"/>
      <c r="C81" s="22"/>
      <c r="D81" s="22"/>
      <c r="E81" s="101"/>
    </row>
    <row r="82" spans="1:5" ht="15">
      <c r="A82" s="251" t="s">
        <v>395</v>
      </c>
      <c r="B82" s="22"/>
      <c r="C82" s="22"/>
      <c r="D82" s="22"/>
      <c r="E82" s="101"/>
    </row>
    <row r="83" spans="1:5" ht="15">
      <c r="A83" s="22" t="s">
        <v>315</v>
      </c>
      <c r="B83" s="22"/>
      <c r="C83" s="22"/>
      <c r="D83" s="22"/>
      <c r="E83" s="22"/>
    </row>
    <row r="84" spans="1:5" ht="15">
      <c r="A84" s="22" t="s">
        <v>316</v>
      </c>
      <c r="B84" s="22" t="s">
        <v>229</v>
      </c>
      <c r="C84" s="22" t="s">
        <v>228</v>
      </c>
      <c r="D84" s="22" t="s">
        <v>227</v>
      </c>
      <c r="E84" s="101">
        <v>40915</v>
      </c>
    </row>
    <row r="85" spans="1:5" ht="15">
      <c r="A85" s="22" t="s">
        <v>317</v>
      </c>
      <c r="B85" s="22" t="s">
        <v>232</v>
      </c>
      <c r="C85" s="22" t="s">
        <v>228</v>
      </c>
      <c r="D85" s="252" t="s">
        <v>231</v>
      </c>
      <c r="E85" s="101">
        <v>40915</v>
      </c>
    </row>
    <row r="86" spans="1:5" ht="15">
      <c r="A86" s="22" t="s">
        <v>318</v>
      </c>
      <c r="B86" s="22" t="s">
        <v>235</v>
      </c>
      <c r="C86" s="22" t="s">
        <v>228</v>
      </c>
      <c r="D86" s="22" t="s">
        <v>234</v>
      </c>
      <c r="E86" s="101">
        <v>40915</v>
      </c>
    </row>
    <row r="87" spans="1:5" ht="15">
      <c r="A87" s="22" t="s">
        <v>319</v>
      </c>
      <c r="B87" s="22" t="s">
        <v>238</v>
      </c>
      <c r="C87" s="22" t="s">
        <v>228</v>
      </c>
      <c r="D87" s="22" t="s">
        <v>237</v>
      </c>
      <c r="E87" s="101">
        <v>40915</v>
      </c>
    </row>
    <row r="88" spans="1:5" ht="15">
      <c r="A88" s="22" t="s">
        <v>320</v>
      </c>
      <c r="B88" s="22" t="s">
        <v>241</v>
      </c>
      <c r="C88" s="22" t="s">
        <v>228</v>
      </c>
      <c r="D88" s="22" t="s">
        <v>240</v>
      </c>
      <c r="E88" s="101">
        <v>40915</v>
      </c>
    </row>
    <row r="89" spans="1:5" ht="15">
      <c r="A89" s="22" t="s">
        <v>321</v>
      </c>
      <c r="B89" s="22" t="s">
        <v>244</v>
      </c>
      <c r="C89" s="22" t="s">
        <v>228</v>
      </c>
      <c r="D89" s="22" t="s">
        <v>243</v>
      </c>
      <c r="E89" s="101">
        <v>40915</v>
      </c>
    </row>
    <row r="90" spans="1:5" ht="15">
      <c r="A90" s="22" t="s">
        <v>322</v>
      </c>
      <c r="B90" s="22"/>
      <c r="C90" s="22"/>
      <c r="D90" s="22"/>
      <c r="E90" s="22"/>
    </row>
    <row r="91" spans="1:5" ht="15">
      <c r="A91" s="22" t="s">
        <v>323</v>
      </c>
      <c r="B91" s="22" t="s">
        <v>244</v>
      </c>
      <c r="C91" s="22" t="s">
        <v>228</v>
      </c>
      <c r="D91" s="22" t="s">
        <v>227</v>
      </c>
      <c r="E91" s="101">
        <v>40929</v>
      </c>
    </row>
    <row r="92" spans="1:5" ht="15">
      <c r="A92" s="22" t="s">
        <v>324</v>
      </c>
      <c r="B92" s="22" t="s">
        <v>243</v>
      </c>
      <c r="C92" s="22" t="s">
        <v>228</v>
      </c>
      <c r="D92" s="22" t="s">
        <v>229</v>
      </c>
      <c r="E92" s="101">
        <v>40929</v>
      </c>
    </row>
    <row r="93" spans="1:5" ht="15">
      <c r="A93" s="22" t="s">
        <v>325</v>
      </c>
      <c r="B93" s="22" t="s">
        <v>241</v>
      </c>
      <c r="C93" s="22" t="s">
        <v>228</v>
      </c>
      <c r="D93" s="252" t="s">
        <v>231</v>
      </c>
      <c r="E93" s="101">
        <v>40929</v>
      </c>
    </row>
    <row r="94" spans="1:5" ht="15">
      <c r="A94" s="22" t="s">
        <v>326</v>
      </c>
      <c r="B94" s="22" t="s">
        <v>240</v>
      </c>
      <c r="C94" s="22" t="s">
        <v>228</v>
      </c>
      <c r="D94" s="22" t="s">
        <v>232</v>
      </c>
      <c r="E94" s="101">
        <v>40929</v>
      </c>
    </row>
    <row r="95" spans="1:5" ht="15">
      <c r="A95" s="22" t="s">
        <v>327</v>
      </c>
      <c r="B95" s="22" t="s">
        <v>238</v>
      </c>
      <c r="C95" s="22" t="s">
        <v>228</v>
      </c>
      <c r="D95" s="22" t="s">
        <v>234</v>
      </c>
      <c r="E95" s="101">
        <v>40929</v>
      </c>
    </row>
    <row r="96" spans="1:5" ht="15">
      <c r="A96" s="22" t="s">
        <v>328</v>
      </c>
      <c r="B96" s="22" t="s">
        <v>237</v>
      </c>
      <c r="C96" s="22" t="s">
        <v>228</v>
      </c>
      <c r="D96" s="22" t="s">
        <v>235</v>
      </c>
      <c r="E96" s="101">
        <v>40929</v>
      </c>
    </row>
    <row r="97" spans="1:5" ht="15">
      <c r="A97" s="22" t="s">
        <v>329</v>
      </c>
      <c r="B97" s="22"/>
      <c r="C97" s="22"/>
      <c r="D97" s="22"/>
      <c r="E97" s="22"/>
    </row>
    <row r="98" spans="1:5" ht="15">
      <c r="A98" s="22" t="s">
        <v>330</v>
      </c>
      <c r="B98" s="22" t="s">
        <v>243</v>
      </c>
      <c r="C98" s="22" t="s">
        <v>228</v>
      </c>
      <c r="D98" s="22" t="s">
        <v>227</v>
      </c>
      <c r="E98" s="101">
        <v>40930</v>
      </c>
    </row>
    <row r="99" spans="1:5" ht="15">
      <c r="A99" s="22" t="s">
        <v>331</v>
      </c>
      <c r="B99" s="22" t="s">
        <v>244</v>
      </c>
      <c r="C99" s="22" t="s">
        <v>228</v>
      </c>
      <c r="D99" s="22" t="s">
        <v>229</v>
      </c>
      <c r="E99" s="101">
        <v>40930</v>
      </c>
    </row>
    <row r="100" spans="1:5" ht="15">
      <c r="A100" s="22" t="s">
        <v>332</v>
      </c>
      <c r="B100" s="22" t="s">
        <v>240</v>
      </c>
      <c r="C100" s="22" t="s">
        <v>228</v>
      </c>
      <c r="D100" s="252" t="s">
        <v>231</v>
      </c>
      <c r="E100" s="101">
        <v>40930</v>
      </c>
    </row>
    <row r="101" spans="1:5" ht="15">
      <c r="A101" s="22" t="s">
        <v>333</v>
      </c>
      <c r="B101" s="22" t="s">
        <v>241</v>
      </c>
      <c r="C101" s="22" t="s">
        <v>228</v>
      </c>
      <c r="D101" s="22" t="s">
        <v>232</v>
      </c>
      <c r="E101" s="101">
        <v>40930</v>
      </c>
    </row>
    <row r="102" spans="1:5" ht="15">
      <c r="A102" s="22" t="s">
        <v>334</v>
      </c>
      <c r="B102" s="22" t="s">
        <v>237</v>
      </c>
      <c r="C102" s="22" t="s">
        <v>228</v>
      </c>
      <c r="D102" s="22" t="s">
        <v>234</v>
      </c>
      <c r="E102" s="101">
        <v>40930</v>
      </c>
    </row>
    <row r="103" spans="1:5" ht="15">
      <c r="A103" s="22" t="s">
        <v>335</v>
      </c>
      <c r="B103" s="22" t="s">
        <v>238</v>
      </c>
      <c r="C103" s="22" t="s">
        <v>228</v>
      </c>
      <c r="D103" s="22" t="s">
        <v>235</v>
      </c>
      <c r="E103" s="101">
        <v>40930</v>
      </c>
    </row>
    <row r="104" spans="1:5" ht="15">
      <c r="A104" s="22" t="s">
        <v>336</v>
      </c>
      <c r="B104" s="22"/>
      <c r="C104" s="22"/>
      <c r="D104" s="22"/>
      <c r="E104" s="22"/>
    </row>
    <row r="105" spans="1:5" ht="15">
      <c r="A105" s="22" t="s">
        <v>337</v>
      </c>
      <c r="B105" s="22" t="s">
        <v>238</v>
      </c>
      <c r="C105" s="22" t="s">
        <v>228</v>
      </c>
      <c r="D105" s="22" t="s">
        <v>243</v>
      </c>
      <c r="E105" s="101">
        <v>40943</v>
      </c>
    </row>
    <row r="106" spans="1:5" ht="15">
      <c r="A106" s="22" t="s">
        <v>338</v>
      </c>
      <c r="B106" s="22" t="s">
        <v>237</v>
      </c>
      <c r="C106" s="22" t="s">
        <v>228</v>
      </c>
      <c r="D106" s="22" t="s">
        <v>244</v>
      </c>
      <c r="E106" s="101">
        <v>40943</v>
      </c>
    </row>
    <row r="107" spans="1:5" ht="15">
      <c r="A107" s="22" t="s">
        <v>339</v>
      </c>
      <c r="B107" s="22" t="s">
        <v>235</v>
      </c>
      <c r="C107" s="22" t="s">
        <v>228</v>
      </c>
      <c r="D107" s="22" t="s">
        <v>240</v>
      </c>
      <c r="E107" s="101">
        <v>40943</v>
      </c>
    </row>
    <row r="108" spans="1:5" ht="15">
      <c r="A108" s="22" t="s">
        <v>340</v>
      </c>
      <c r="B108" s="22" t="s">
        <v>234</v>
      </c>
      <c r="C108" s="22" t="s">
        <v>228</v>
      </c>
      <c r="D108" s="22" t="s">
        <v>241</v>
      </c>
      <c r="E108" s="101">
        <v>40943</v>
      </c>
    </row>
    <row r="109" spans="1:5" ht="15">
      <c r="A109" s="22" t="s">
        <v>341</v>
      </c>
      <c r="B109" s="22" t="s">
        <v>232</v>
      </c>
      <c r="C109" s="22" t="s">
        <v>228</v>
      </c>
      <c r="D109" s="22" t="s">
        <v>227</v>
      </c>
      <c r="E109" s="101">
        <v>40943</v>
      </c>
    </row>
    <row r="110" spans="1:5" ht="15">
      <c r="A110" s="22" t="s">
        <v>342</v>
      </c>
      <c r="B110" s="252" t="s">
        <v>231</v>
      </c>
      <c r="C110" s="22" t="s">
        <v>228</v>
      </c>
      <c r="D110" s="22" t="s">
        <v>229</v>
      </c>
      <c r="E110" s="101">
        <v>40943</v>
      </c>
    </row>
    <row r="111" spans="1:5" ht="15">
      <c r="A111" s="22" t="s">
        <v>343</v>
      </c>
      <c r="B111" s="22"/>
      <c r="C111" s="22"/>
      <c r="D111" s="22"/>
      <c r="E111" s="22"/>
    </row>
    <row r="112" spans="1:5" ht="15">
      <c r="A112" s="22" t="s">
        <v>344</v>
      </c>
      <c r="B112" s="22" t="s">
        <v>237</v>
      </c>
      <c r="C112" s="22" t="s">
        <v>228</v>
      </c>
      <c r="D112" s="22" t="s">
        <v>243</v>
      </c>
      <c r="E112" s="101">
        <v>40944</v>
      </c>
    </row>
    <row r="113" spans="1:5" ht="15">
      <c r="A113" s="22" t="s">
        <v>345</v>
      </c>
      <c r="B113" s="22" t="s">
        <v>238</v>
      </c>
      <c r="C113" s="22" t="s">
        <v>228</v>
      </c>
      <c r="D113" s="22" t="s">
        <v>244</v>
      </c>
      <c r="E113" s="101">
        <v>40944</v>
      </c>
    </row>
    <row r="114" spans="1:5" ht="15">
      <c r="A114" s="22" t="s">
        <v>346</v>
      </c>
      <c r="B114" s="22" t="s">
        <v>234</v>
      </c>
      <c r="C114" s="22" t="s">
        <v>228</v>
      </c>
      <c r="D114" s="22" t="s">
        <v>240</v>
      </c>
      <c r="E114" s="101">
        <v>40944</v>
      </c>
    </row>
    <row r="115" spans="1:5" ht="15">
      <c r="A115" s="22" t="s">
        <v>347</v>
      </c>
      <c r="B115" s="22" t="s">
        <v>235</v>
      </c>
      <c r="C115" s="22" t="s">
        <v>228</v>
      </c>
      <c r="D115" s="22" t="s">
        <v>241</v>
      </c>
      <c r="E115" s="101">
        <v>40944</v>
      </c>
    </row>
    <row r="116" spans="1:5" ht="15">
      <c r="A116" s="22" t="s">
        <v>348</v>
      </c>
      <c r="B116" s="252" t="s">
        <v>231</v>
      </c>
      <c r="C116" s="22" t="s">
        <v>228</v>
      </c>
      <c r="D116" s="22" t="s">
        <v>227</v>
      </c>
      <c r="E116" s="101">
        <v>40944</v>
      </c>
    </row>
    <row r="117" spans="1:5" ht="15">
      <c r="A117" s="22" t="s">
        <v>349</v>
      </c>
      <c r="B117" s="22" t="s">
        <v>232</v>
      </c>
      <c r="C117" s="22" t="s">
        <v>228</v>
      </c>
      <c r="D117" s="22" t="s">
        <v>229</v>
      </c>
      <c r="E117" s="101">
        <v>40944</v>
      </c>
    </row>
    <row r="118" spans="1:5" ht="15">
      <c r="A118" s="22" t="s">
        <v>350</v>
      </c>
      <c r="B118" s="22"/>
      <c r="C118" s="22"/>
      <c r="D118" s="22"/>
      <c r="E118" s="22"/>
    </row>
    <row r="119" spans="1:5" ht="15">
      <c r="A119" s="22" t="s">
        <v>351</v>
      </c>
      <c r="B119" s="22" t="s">
        <v>244</v>
      </c>
      <c r="C119" s="22" t="s">
        <v>228</v>
      </c>
      <c r="D119" s="252" t="s">
        <v>231</v>
      </c>
      <c r="E119" s="101">
        <v>40957</v>
      </c>
    </row>
    <row r="120" spans="1:5" ht="15">
      <c r="A120" s="22" t="s">
        <v>352</v>
      </c>
      <c r="B120" s="22" t="s">
        <v>243</v>
      </c>
      <c r="C120" s="22" t="s">
        <v>228</v>
      </c>
      <c r="D120" s="22" t="s">
        <v>232</v>
      </c>
      <c r="E120" s="101">
        <v>40957</v>
      </c>
    </row>
    <row r="121" spans="1:5" ht="15">
      <c r="A121" s="22" t="s">
        <v>353</v>
      </c>
      <c r="B121" s="22" t="s">
        <v>229</v>
      </c>
      <c r="C121" s="22" t="s">
        <v>228</v>
      </c>
      <c r="D121" s="22" t="s">
        <v>234</v>
      </c>
      <c r="E121" s="101">
        <v>40957</v>
      </c>
    </row>
    <row r="122" spans="1:5" ht="15">
      <c r="A122" s="22" t="s">
        <v>354</v>
      </c>
      <c r="B122" s="22" t="s">
        <v>227</v>
      </c>
      <c r="C122" s="22" t="s">
        <v>228</v>
      </c>
      <c r="D122" s="22" t="s">
        <v>235</v>
      </c>
      <c r="E122" s="101">
        <v>40957</v>
      </c>
    </row>
    <row r="123" spans="1:5" ht="15">
      <c r="A123" s="22" t="s">
        <v>355</v>
      </c>
      <c r="B123" s="22" t="s">
        <v>241</v>
      </c>
      <c r="C123" s="22" t="s">
        <v>228</v>
      </c>
      <c r="D123" s="22" t="s">
        <v>237</v>
      </c>
      <c r="E123" s="101">
        <v>40957</v>
      </c>
    </row>
    <row r="124" spans="1:5" ht="15">
      <c r="A124" s="22" t="s">
        <v>356</v>
      </c>
      <c r="B124" s="22" t="s">
        <v>240</v>
      </c>
      <c r="C124" s="22" t="s">
        <v>228</v>
      </c>
      <c r="D124" s="22" t="s">
        <v>238</v>
      </c>
      <c r="E124" s="101">
        <v>40957</v>
      </c>
    </row>
    <row r="125" spans="1:5" ht="15">
      <c r="A125" s="22" t="s">
        <v>357</v>
      </c>
      <c r="B125" s="22"/>
      <c r="C125" s="22"/>
      <c r="D125" s="22"/>
      <c r="E125" s="22"/>
    </row>
    <row r="126" spans="1:5" ht="15">
      <c r="A126" s="22" t="s">
        <v>358</v>
      </c>
      <c r="B126" s="22" t="s">
        <v>243</v>
      </c>
      <c r="C126" s="22" t="s">
        <v>228</v>
      </c>
      <c r="D126" s="252" t="s">
        <v>231</v>
      </c>
      <c r="E126" s="101">
        <v>40958</v>
      </c>
    </row>
    <row r="127" spans="1:5" ht="15">
      <c r="A127" s="22" t="s">
        <v>359</v>
      </c>
      <c r="B127" s="22" t="s">
        <v>244</v>
      </c>
      <c r="C127" s="22" t="s">
        <v>228</v>
      </c>
      <c r="D127" s="22" t="s">
        <v>232</v>
      </c>
      <c r="E127" s="101">
        <v>40958</v>
      </c>
    </row>
    <row r="128" spans="1:5" ht="15">
      <c r="A128" s="22" t="s">
        <v>360</v>
      </c>
      <c r="B128" s="22" t="s">
        <v>227</v>
      </c>
      <c r="C128" s="22" t="s">
        <v>228</v>
      </c>
      <c r="D128" s="22" t="s">
        <v>234</v>
      </c>
      <c r="E128" s="101">
        <v>40958</v>
      </c>
    </row>
    <row r="129" spans="1:5" ht="15">
      <c r="A129" s="22" t="s">
        <v>361</v>
      </c>
      <c r="B129" s="22" t="s">
        <v>229</v>
      </c>
      <c r="C129" s="22" t="s">
        <v>228</v>
      </c>
      <c r="D129" s="22" t="s">
        <v>235</v>
      </c>
      <c r="E129" s="101">
        <v>40958</v>
      </c>
    </row>
    <row r="130" spans="1:5" ht="15">
      <c r="A130" s="22" t="s">
        <v>362</v>
      </c>
      <c r="B130" s="22" t="s">
        <v>240</v>
      </c>
      <c r="C130" s="22" t="s">
        <v>228</v>
      </c>
      <c r="D130" s="22" t="s">
        <v>237</v>
      </c>
      <c r="E130" s="101">
        <v>40958</v>
      </c>
    </row>
    <row r="131" spans="1:5" ht="15">
      <c r="A131" s="22" t="s">
        <v>363</v>
      </c>
      <c r="B131" s="22" t="s">
        <v>241</v>
      </c>
      <c r="C131" s="22" t="s">
        <v>228</v>
      </c>
      <c r="D131" s="22" t="s">
        <v>238</v>
      </c>
      <c r="E131" s="101">
        <v>40958</v>
      </c>
    </row>
    <row r="132" spans="1:5" ht="15">
      <c r="A132" s="22" t="s">
        <v>364</v>
      </c>
      <c r="B132" s="22"/>
      <c r="C132" s="22"/>
      <c r="D132" s="22"/>
      <c r="E132" s="22"/>
    </row>
    <row r="133" spans="1:5" ht="15">
      <c r="A133" s="22" t="s">
        <v>365</v>
      </c>
      <c r="B133" s="22" t="s">
        <v>241</v>
      </c>
      <c r="C133" s="22" t="s">
        <v>228</v>
      </c>
      <c r="D133" s="22" t="s">
        <v>243</v>
      </c>
      <c r="E133" s="101">
        <v>40971</v>
      </c>
    </row>
    <row r="134" spans="1:5" ht="15">
      <c r="A134" s="22" t="s">
        <v>366</v>
      </c>
      <c r="B134" s="22" t="s">
        <v>240</v>
      </c>
      <c r="C134" s="22" t="s">
        <v>228</v>
      </c>
      <c r="D134" s="22" t="s">
        <v>244</v>
      </c>
      <c r="E134" s="101">
        <v>40971</v>
      </c>
    </row>
    <row r="135" spans="1:5" ht="15">
      <c r="A135" s="22" t="s">
        <v>367</v>
      </c>
      <c r="B135" s="22" t="s">
        <v>238</v>
      </c>
      <c r="C135" s="22" t="s">
        <v>228</v>
      </c>
      <c r="D135" s="22" t="s">
        <v>227</v>
      </c>
      <c r="E135" s="101">
        <v>40971</v>
      </c>
    </row>
    <row r="136" spans="1:5" ht="15">
      <c r="A136" s="22" t="s">
        <v>368</v>
      </c>
      <c r="B136" s="22" t="s">
        <v>237</v>
      </c>
      <c r="C136" s="22" t="s">
        <v>228</v>
      </c>
      <c r="D136" s="22" t="s">
        <v>229</v>
      </c>
      <c r="E136" s="101">
        <v>40971</v>
      </c>
    </row>
    <row r="137" spans="1:5" ht="15">
      <c r="A137" s="22" t="s">
        <v>369</v>
      </c>
      <c r="B137" s="22" t="s">
        <v>235</v>
      </c>
      <c r="C137" s="22" t="s">
        <v>228</v>
      </c>
      <c r="D137" s="252" t="s">
        <v>231</v>
      </c>
      <c r="E137" s="101">
        <v>40971</v>
      </c>
    </row>
    <row r="138" spans="1:5" ht="15">
      <c r="A138" s="22" t="s">
        <v>370</v>
      </c>
      <c r="B138" s="22" t="s">
        <v>234</v>
      </c>
      <c r="C138" s="22" t="s">
        <v>228</v>
      </c>
      <c r="D138" s="22" t="s">
        <v>232</v>
      </c>
      <c r="E138" s="101">
        <v>40971</v>
      </c>
    </row>
    <row r="139" spans="1:5" ht="15">
      <c r="A139" s="22" t="s">
        <v>371</v>
      </c>
      <c r="B139" s="22"/>
      <c r="C139" s="22"/>
      <c r="D139" s="22"/>
      <c r="E139" s="22"/>
    </row>
    <row r="140" spans="1:5" ht="15">
      <c r="A140" s="22" t="s">
        <v>372</v>
      </c>
      <c r="B140" s="22" t="s">
        <v>240</v>
      </c>
      <c r="C140" s="22" t="s">
        <v>228</v>
      </c>
      <c r="D140" s="22" t="s">
        <v>243</v>
      </c>
      <c r="E140" s="101">
        <v>40972</v>
      </c>
    </row>
    <row r="141" spans="1:5" ht="15">
      <c r="A141" s="22" t="s">
        <v>373</v>
      </c>
      <c r="B141" s="22" t="s">
        <v>241</v>
      </c>
      <c r="C141" s="22" t="s">
        <v>228</v>
      </c>
      <c r="D141" s="22" t="s">
        <v>244</v>
      </c>
      <c r="E141" s="101">
        <v>40972</v>
      </c>
    </row>
    <row r="142" spans="1:5" ht="15">
      <c r="A142" s="22" t="s">
        <v>374</v>
      </c>
      <c r="B142" s="22" t="s">
        <v>237</v>
      </c>
      <c r="C142" s="22" t="s">
        <v>228</v>
      </c>
      <c r="D142" s="22" t="s">
        <v>227</v>
      </c>
      <c r="E142" s="101">
        <v>40972</v>
      </c>
    </row>
    <row r="143" spans="1:5" ht="15">
      <c r="A143" s="22" t="s">
        <v>375</v>
      </c>
      <c r="B143" s="22" t="s">
        <v>238</v>
      </c>
      <c r="C143" s="22" t="s">
        <v>228</v>
      </c>
      <c r="D143" s="22" t="s">
        <v>229</v>
      </c>
      <c r="E143" s="101">
        <v>40972</v>
      </c>
    </row>
    <row r="144" spans="1:5" ht="15">
      <c r="A144" s="22" t="s">
        <v>376</v>
      </c>
      <c r="B144" s="22" t="s">
        <v>234</v>
      </c>
      <c r="C144" s="22" t="s">
        <v>228</v>
      </c>
      <c r="D144" s="252" t="s">
        <v>231</v>
      </c>
      <c r="E144" s="101">
        <v>40972</v>
      </c>
    </row>
    <row r="145" spans="1:5" ht="15">
      <c r="A145" s="22" t="s">
        <v>377</v>
      </c>
      <c r="B145" s="22" t="s">
        <v>235</v>
      </c>
      <c r="C145" s="22" t="s">
        <v>228</v>
      </c>
      <c r="D145" s="22" t="s">
        <v>232</v>
      </c>
      <c r="E145" s="101">
        <v>40972</v>
      </c>
    </row>
    <row r="146" spans="1:5" ht="15">
      <c r="A146" s="22" t="s">
        <v>378</v>
      </c>
      <c r="B146" s="22"/>
      <c r="C146" s="22"/>
      <c r="D146" s="22"/>
      <c r="E146" s="22"/>
    </row>
    <row r="147" spans="1:5" ht="15">
      <c r="A147" s="22" t="s">
        <v>379</v>
      </c>
      <c r="B147" s="22" t="s">
        <v>244</v>
      </c>
      <c r="C147" s="22" t="s">
        <v>228</v>
      </c>
      <c r="D147" s="22" t="s">
        <v>234</v>
      </c>
      <c r="E147" s="101">
        <v>40985</v>
      </c>
    </row>
    <row r="148" spans="1:5" ht="15">
      <c r="A148" s="22" t="s">
        <v>380</v>
      </c>
      <c r="B148" s="22" t="s">
        <v>243</v>
      </c>
      <c r="C148" s="22" t="s">
        <v>228</v>
      </c>
      <c r="D148" s="22" t="s">
        <v>235</v>
      </c>
      <c r="E148" s="101">
        <v>40985</v>
      </c>
    </row>
    <row r="149" spans="1:5" ht="15">
      <c r="A149" s="22" t="s">
        <v>381</v>
      </c>
      <c r="B149" s="22" t="s">
        <v>232</v>
      </c>
      <c r="C149" s="22" t="s">
        <v>228</v>
      </c>
      <c r="D149" s="22" t="s">
        <v>237</v>
      </c>
      <c r="E149" s="101">
        <v>40985</v>
      </c>
    </row>
    <row r="150" spans="1:5" ht="15">
      <c r="A150" s="22" t="s">
        <v>382</v>
      </c>
      <c r="B150" s="252" t="s">
        <v>231</v>
      </c>
      <c r="C150" s="22" t="s">
        <v>228</v>
      </c>
      <c r="D150" s="22" t="s">
        <v>238</v>
      </c>
      <c r="E150" s="101">
        <v>40985</v>
      </c>
    </row>
    <row r="151" spans="1:5" ht="15">
      <c r="A151" s="22" t="s">
        <v>383</v>
      </c>
      <c r="B151" s="22" t="s">
        <v>229</v>
      </c>
      <c r="C151" s="22" t="s">
        <v>228</v>
      </c>
      <c r="D151" s="22" t="s">
        <v>240</v>
      </c>
      <c r="E151" s="101">
        <v>40985</v>
      </c>
    </row>
    <row r="152" spans="1:5" ht="15">
      <c r="A152" s="22" t="s">
        <v>384</v>
      </c>
      <c r="B152" s="22" t="s">
        <v>227</v>
      </c>
      <c r="C152" s="22" t="s">
        <v>228</v>
      </c>
      <c r="D152" s="22" t="s">
        <v>241</v>
      </c>
      <c r="E152" s="101">
        <v>40985</v>
      </c>
    </row>
    <row r="153" spans="1:5" ht="15">
      <c r="A153" s="22" t="s">
        <v>385</v>
      </c>
      <c r="B153" s="22"/>
      <c r="C153" s="22"/>
      <c r="D153" s="22"/>
      <c r="E153" s="22"/>
    </row>
    <row r="154" spans="1:5" ht="15">
      <c r="A154" s="22" t="s">
        <v>386</v>
      </c>
      <c r="B154" s="22" t="s">
        <v>243</v>
      </c>
      <c r="C154" s="22" t="s">
        <v>228</v>
      </c>
      <c r="D154" s="22" t="s">
        <v>234</v>
      </c>
      <c r="E154" s="101">
        <v>40986</v>
      </c>
    </row>
    <row r="155" spans="1:5" ht="15">
      <c r="A155" s="22" t="s">
        <v>387</v>
      </c>
      <c r="B155" s="22" t="s">
        <v>244</v>
      </c>
      <c r="C155" s="22" t="s">
        <v>228</v>
      </c>
      <c r="D155" s="22" t="s">
        <v>235</v>
      </c>
      <c r="E155" s="101">
        <v>40986</v>
      </c>
    </row>
    <row r="156" spans="1:5" ht="15">
      <c r="A156" s="22" t="s">
        <v>388</v>
      </c>
      <c r="B156" s="252" t="s">
        <v>231</v>
      </c>
      <c r="C156" s="22" t="s">
        <v>228</v>
      </c>
      <c r="D156" s="22" t="s">
        <v>237</v>
      </c>
      <c r="E156" s="101">
        <v>40986</v>
      </c>
    </row>
    <row r="157" spans="1:5" ht="15">
      <c r="A157" s="22" t="s">
        <v>389</v>
      </c>
      <c r="B157" s="22" t="s">
        <v>232</v>
      </c>
      <c r="C157" s="22" t="s">
        <v>228</v>
      </c>
      <c r="D157" s="22" t="s">
        <v>238</v>
      </c>
      <c r="E157" s="101">
        <v>40986</v>
      </c>
    </row>
    <row r="158" spans="1:5" ht="15">
      <c r="A158" s="22" t="s">
        <v>390</v>
      </c>
      <c r="B158" s="22" t="s">
        <v>227</v>
      </c>
      <c r="C158" s="22" t="s">
        <v>228</v>
      </c>
      <c r="D158" s="22" t="s">
        <v>240</v>
      </c>
      <c r="E158" s="101">
        <v>40986</v>
      </c>
    </row>
    <row r="159" spans="1:5" ht="15">
      <c r="A159" s="22" t="s">
        <v>391</v>
      </c>
      <c r="B159" s="22" t="s">
        <v>229</v>
      </c>
      <c r="C159" s="22" t="s">
        <v>228</v>
      </c>
      <c r="D159" s="22" t="s">
        <v>241</v>
      </c>
      <c r="E159" s="101">
        <v>40986</v>
      </c>
    </row>
    <row r="160" spans="1:5" ht="12.75">
      <c r="A160" s="253"/>
      <c r="B160" s="253"/>
      <c r="C160" s="253"/>
      <c r="D160" s="253"/>
      <c r="E160" s="253"/>
    </row>
    <row r="161" spans="1:5" ht="12.75">
      <c r="A161" s="253"/>
      <c r="B161" s="253"/>
      <c r="C161" s="253"/>
      <c r="D161" s="253"/>
      <c r="E161" s="253"/>
    </row>
    <row r="162" spans="1:5" ht="12.75">
      <c r="A162" s="253"/>
      <c r="B162" s="253"/>
      <c r="C162" s="253"/>
      <c r="D162" s="253"/>
      <c r="E162" s="253"/>
    </row>
    <row r="163" spans="1:5" ht="12.75">
      <c r="A163" s="253"/>
      <c r="B163" s="253"/>
      <c r="C163" s="253"/>
      <c r="D163" s="253"/>
      <c r="E163" s="253"/>
    </row>
    <row r="164" spans="1:5" ht="12.75">
      <c r="A164" s="253"/>
      <c r="B164" s="253"/>
      <c r="C164" s="253"/>
      <c r="D164" s="253"/>
      <c r="E164" s="253"/>
    </row>
    <row r="165" spans="1:5" ht="12.75">
      <c r="A165" s="253"/>
      <c r="B165" s="253"/>
      <c r="C165" s="253"/>
      <c r="D165" s="253"/>
      <c r="E165" s="253"/>
    </row>
    <row r="166" spans="1:5" ht="12.75">
      <c r="A166" s="253"/>
      <c r="B166" s="253"/>
      <c r="C166" s="253"/>
      <c r="D166" s="253"/>
      <c r="E166" s="253"/>
    </row>
    <row r="167" spans="1:5" ht="12.75">
      <c r="A167" s="253"/>
      <c r="B167" s="253"/>
      <c r="C167" s="253"/>
      <c r="D167" s="253"/>
      <c r="E167" s="253"/>
    </row>
    <row r="168" spans="1:5" ht="12.75">
      <c r="A168" s="253"/>
      <c r="B168" s="253"/>
      <c r="C168" s="253"/>
      <c r="D168" s="253"/>
      <c r="E168" s="253"/>
    </row>
    <row r="169" spans="1:5" ht="12.75">
      <c r="A169" s="253"/>
      <c r="B169" s="253"/>
      <c r="C169" s="253"/>
      <c r="D169" s="253"/>
      <c r="E169" s="253"/>
    </row>
    <row r="170" spans="1:5" ht="12.75">
      <c r="A170" s="253"/>
      <c r="B170" s="253"/>
      <c r="C170" s="253"/>
      <c r="D170" s="253"/>
      <c r="E170" s="253"/>
    </row>
    <row r="171" spans="1:5" ht="12.75">
      <c r="A171" s="253"/>
      <c r="B171" s="253"/>
      <c r="C171" s="253"/>
      <c r="D171" s="253"/>
      <c r="E171" s="253"/>
    </row>
    <row r="172" spans="1:5" ht="12.75">
      <c r="A172" s="253"/>
      <c r="B172" s="253"/>
      <c r="C172" s="253"/>
      <c r="D172" s="253"/>
      <c r="E172" s="253"/>
    </row>
    <row r="173" spans="1:5" ht="12.75">
      <c r="A173" s="253"/>
      <c r="B173" s="253"/>
      <c r="C173" s="253"/>
      <c r="D173" s="253"/>
      <c r="E173" s="253"/>
    </row>
    <row r="174" spans="1:5" ht="12.75">
      <c r="A174" s="253"/>
      <c r="B174" s="253"/>
      <c r="C174" s="253"/>
      <c r="D174" s="253"/>
      <c r="E174" s="253"/>
    </row>
    <row r="175" spans="1:5" ht="12.75">
      <c r="A175" s="253"/>
      <c r="B175" s="253"/>
      <c r="C175" s="253"/>
      <c r="D175" s="253"/>
      <c r="E175" s="253"/>
    </row>
    <row r="176" spans="1:5" ht="12.75">
      <c r="A176" s="253"/>
      <c r="B176" s="253"/>
      <c r="C176" s="253"/>
      <c r="D176" s="253"/>
      <c r="E176" s="253"/>
    </row>
  </sheetData>
  <printOptions/>
  <pageMargins left="0.75" right="0.75" top="1" bottom="1" header="0.4921259845" footer="0.4921259845"/>
  <pageSetup fitToHeight="2" fitToWidth="1" horizontalDpi="300" verticalDpi="3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L53"/>
  <sheetViews>
    <sheetView showGridLines="0" zoomScale="75" zoomScaleNormal="75" zoomScalePageLayoutView="0" workbookViewId="0" topLeftCell="A11">
      <selection activeCell="K42" sqref="K42"/>
    </sheetView>
  </sheetViews>
  <sheetFormatPr defaultColWidth="8.8984375" defaultRowHeight="15.75"/>
  <cols>
    <col min="1" max="1" width="6.19921875" style="22" customWidth="1"/>
    <col min="2" max="2" width="1.8984375" style="22" customWidth="1"/>
    <col min="3" max="3" width="15.69921875" style="22" customWidth="1"/>
    <col min="4" max="4" width="5.296875" style="22" customWidth="1"/>
    <col min="5" max="5" width="8" style="22" customWidth="1"/>
    <col min="6" max="6" width="6.8984375" style="22" customWidth="1"/>
    <col min="7" max="7" width="8.8984375" style="22" customWidth="1"/>
    <col min="8" max="8" width="6.09765625" style="22" customWidth="1"/>
    <col min="9" max="9" width="9.3984375" style="22" customWidth="1"/>
    <col min="10" max="10" width="5.796875" style="22" customWidth="1"/>
    <col min="11" max="11" width="6.8984375" style="22" customWidth="1"/>
    <col min="12" max="12" width="8.8984375" style="22" customWidth="1"/>
    <col min="13" max="13" width="7.8984375" style="22" customWidth="1"/>
    <col min="14" max="16384" width="8.8984375" style="22" customWidth="1"/>
  </cols>
  <sheetData>
    <row r="1" ht="15">
      <c r="J1" s="23"/>
    </row>
    <row r="2" spans="1:8" ht="15">
      <c r="A2" s="22" t="s">
        <v>76</v>
      </c>
      <c r="D2" s="22">
        <f>rozpis!D10</f>
        <v>286</v>
      </c>
      <c r="F2" s="22" t="s">
        <v>77</v>
      </c>
      <c r="H2" s="22">
        <v>7</v>
      </c>
    </row>
    <row r="4" spans="1:9" ht="23.25">
      <c r="A4" s="24" t="s">
        <v>78</v>
      </c>
      <c r="E4" s="24" t="str">
        <f>rozpis!F10</f>
        <v>doma</v>
      </c>
      <c r="G4" s="24" t="s">
        <v>79</v>
      </c>
      <c r="I4" s="25">
        <f>rozpis!E10</f>
        <v>40860</v>
      </c>
    </row>
    <row r="5" spans="1:10" ht="30">
      <c r="A5" s="75" t="s">
        <v>80</v>
      </c>
      <c r="B5" s="27"/>
      <c r="C5" s="27" t="str">
        <f>rozpis!H10</f>
        <v>BC Elephants Dobruška </v>
      </c>
      <c r="F5" s="27"/>
      <c r="G5" s="28">
        <f>E32</f>
        <v>85</v>
      </c>
      <c r="H5" s="28" t="s">
        <v>81</v>
      </c>
      <c r="I5" s="28">
        <f>E35</f>
        <v>45</v>
      </c>
      <c r="J5" s="27"/>
    </row>
    <row r="6" spans="1:10" ht="30">
      <c r="A6" s="29">
        <f>IF(G5&gt;I5,1,0)</f>
        <v>1</v>
      </c>
      <c r="B6" s="27"/>
      <c r="C6" s="29">
        <f>IF(I5&gt;G5,1,0)</f>
        <v>0</v>
      </c>
      <c r="F6" s="30" t="s">
        <v>82</v>
      </c>
      <c r="G6" s="31">
        <v>46</v>
      </c>
      <c r="H6" s="31" t="s">
        <v>81</v>
      </c>
      <c r="I6" s="31">
        <v>17</v>
      </c>
      <c r="J6" s="32" t="s">
        <v>83</v>
      </c>
    </row>
    <row r="7" spans="1:4" ht="15">
      <c r="A7" s="22" t="s">
        <v>84</v>
      </c>
      <c r="C7" s="22" t="str">
        <f>rozpis!I10</f>
        <v>Dlouhý</v>
      </c>
      <c r="D7" s="22" t="str">
        <f>rozpis!J10</f>
        <v>Lang</v>
      </c>
    </row>
    <row r="9" spans="1:11" ht="18" customHeight="1">
      <c r="A9" s="33" t="s">
        <v>85</v>
      </c>
      <c r="B9" s="34"/>
      <c r="C9" s="34"/>
      <c r="D9" s="35"/>
      <c r="E9" s="36" t="s">
        <v>86</v>
      </c>
      <c r="F9" s="36" t="s">
        <v>87</v>
      </c>
      <c r="G9" s="36" t="s">
        <v>88</v>
      </c>
      <c r="H9" s="37" t="s">
        <v>89</v>
      </c>
      <c r="I9" s="38"/>
      <c r="J9" s="38"/>
      <c r="K9" s="39" t="s">
        <v>90</v>
      </c>
    </row>
    <row r="10" spans="1:11" ht="18" customHeight="1" thickBot="1">
      <c r="A10" s="9" t="s">
        <v>32</v>
      </c>
      <c r="B10" s="11"/>
      <c r="C10" s="10" t="s">
        <v>33</v>
      </c>
      <c r="D10" s="12" t="s">
        <v>91</v>
      </c>
      <c r="E10" s="12" t="s">
        <v>92</v>
      </c>
      <c r="F10" s="40"/>
      <c r="G10" s="40"/>
      <c r="H10" s="12" t="s">
        <v>93</v>
      </c>
      <c r="I10" s="41" t="s">
        <v>94</v>
      </c>
      <c r="J10" s="41" t="s">
        <v>95</v>
      </c>
      <c r="K10" s="42" t="s">
        <v>92</v>
      </c>
    </row>
    <row r="11" spans="1:12" ht="18" customHeight="1">
      <c r="A11" s="13">
        <f>soupiska!C11</f>
        <v>12</v>
      </c>
      <c r="B11" s="15"/>
      <c r="C11" s="14" t="str">
        <f>soupiska!E11</f>
        <v>Čechovský Marek</v>
      </c>
      <c r="D11" s="16">
        <v>0</v>
      </c>
      <c r="E11" s="16">
        <f>IF(D11=0,"",3*F11+2*G11+I11)</f>
      </c>
      <c r="F11" s="16"/>
      <c r="G11" s="16"/>
      <c r="H11" s="16"/>
      <c r="I11" s="43"/>
      <c r="J11" s="43" t="str">
        <f>IF(AND(H11=0,I11=0)," - ",ROUND(I11*100/H11,1))</f>
        <v> - </v>
      </c>
      <c r="K11" s="44"/>
      <c r="L11" s="22" t="s">
        <v>217</v>
      </c>
    </row>
    <row r="12" spans="1:11" ht="18" customHeight="1">
      <c r="A12" s="21">
        <f>soupiska!C12</f>
        <v>0</v>
      </c>
      <c r="B12" s="18"/>
      <c r="C12" s="19" t="str">
        <f>soupiska!E12</f>
        <v>Dostál Radek</v>
      </c>
      <c r="D12" s="20">
        <v>0</v>
      </c>
      <c r="E12" s="20">
        <f>IF(D12=0,"",3*F12+2*G12+I12)</f>
      </c>
      <c r="F12" s="20"/>
      <c r="G12" s="20"/>
      <c r="H12" s="20"/>
      <c r="I12" s="45"/>
      <c r="J12" s="45" t="str">
        <f>IF(AND(H12=0,I12=0)," - ",ROUND(I12*100/H12,1))</f>
        <v> - </v>
      </c>
      <c r="K12" s="46"/>
    </row>
    <row r="13" spans="1:11" ht="18" customHeight="1">
      <c r="A13" s="21">
        <f>soupiska!C13</f>
        <v>14</v>
      </c>
      <c r="B13" s="18"/>
      <c r="C13" s="19" t="str">
        <f>soupiska!E13</f>
        <v>Ducháček Ludvík</v>
      </c>
      <c r="D13" s="20">
        <v>0</v>
      </c>
      <c r="E13" s="20">
        <f aca="true" t="shared" si="0" ref="E13:E30">IF(D13=0,"",3*F13+2*G13+I13)</f>
      </c>
      <c r="F13" s="20"/>
      <c r="G13" s="20"/>
      <c r="H13" s="20"/>
      <c r="I13" s="45"/>
      <c r="J13" s="45" t="str">
        <f aca="true" t="shared" si="1" ref="J13:J30">IF(AND(H13=0,I13=0)," - ",ROUND(I13*100/H13,1))</f>
        <v> - </v>
      </c>
      <c r="K13" s="46"/>
    </row>
    <row r="14" spans="1:11" ht="18" customHeight="1">
      <c r="A14" s="17">
        <f>soupiska!C14</f>
        <v>20</v>
      </c>
      <c r="B14" s="18"/>
      <c r="C14" s="19" t="str">
        <f>soupiska!E14</f>
        <v>Dvořák Milan</v>
      </c>
      <c r="D14" s="20">
        <v>1</v>
      </c>
      <c r="E14" s="20">
        <f t="shared" si="0"/>
        <v>5</v>
      </c>
      <c r="F14" s="20">
        <v>0</v>
      </c>
      <c r="G14" s="20">
        <v>2</v>
      </c>
      <c r="H14" s="20">
        <v>2</v>
      </c>
      <c r="I14" s="45">
        <v>1</v>
      </c>
      <c r="J14" s="45">
        <f t="shared" si="1"/>
        <v>50</v>
      </c>
      <c r="K14" s="46">
        <v>0</v>
      </c>
    </row>
    <row r="15" spans="1:11" ht="18" customHeight="1">
      <c r="A15" s="17">
        <f>soupiska!C15</f>
        <v>4</v>
      </c>
      <c r="B15" s="18"/>
      <c r="C15" s="19" t="str">
        <f>soupiska!E15</f>
        <v>Fiksa Ondřej</v>
      </c>
      <c r="D15" s="20">
        <v>1</v>
      </c>
      <c r="E15" s="20">
        <f>IF(D15=0,"",3*F15+2*G15+I15)</f>
        <v>16</v>
      </c>
      <c r="F15" s="20">
        <v>0</v>
      </c>
      <c r="G15" s="20">
        <v>7</v>
      </c>
      <c r="H15" s="20">
        <v>2</v>
      </c>
      <c r="I15" s="45">
        <v>2</v>
      </c>
      <c r="J15" s="45">
        <f>IF(AND(H15=0,I15=0)," - ",ROUND(I15*100/H15,1))</f>
        <v>100</v>
      </c>
      <c r="K15" s="46">
        <v>2</v>
      </c>
    </row>
    <row r="16" spans="1:11" ht="18" customHeight="1">
      <c r="A16" s="17">
        <f>soupiska!C16</f>
        <v>15</v>
      </c>
      <c r="B16" s="18"/>
      <c r="C16" s="19" t="str">
        <f>soupiska!E16</f>
        <v>Hedvičák Jaroslav</v>
      </c>
      <c r="D16" s="20">
        <v>1</v>
      </c>
      <c r="E16" s="20">
        <f t="shared" si="0"/>
        <v>15</v>
      </c>
      <c r="F16" s="20">
        <v>2</v>
      </c>
      <c r="G16" s="20">
        <v>4</v>
      </c>
      <c r="H16" s="20">
        <v>1</v>
      </c>
      <c r="I16" s="45">
        <v>1</v>
      </c>
      <c r="J16" s="45">
        <f t="shared" si="1"/>
        <v>100</v>
      </c>
      <c r="K16" s="46">
        <v>0</v>
      </c>
    </row>
    <row r="17" spans="1:11" ht="18" customHeight="1">
      <c r="A17" s="17">
        <f>soupiska!C17</f>
        <v>10</v>
      </c>
      <c r="B17" s="18"/>
      <c r="C17" s="19" t="str">
        <f>soupiska!E17</f>
        <v>Krontorád Pavel</v>
      </c>
      <c r="D17" s="20">
        <v>1</v>
      </c>
      <c r="E17" s="20">
        <f t="shared" si="0"/>
        <v>8</v>
      </c>
      <c r="F17" s="20">
        <v>0</v>
      </c>
      <c r="G17" s="20">
        <v>4</v>
      </c>
      <c r="H17" s="20">
        <v>0</v>
      </c>
      <c r="I17" s="45">
        <v>0</v>
      </c>
      <c r="J17" s="45" t="str">
        <f t="shared" si="1"/>
        <v> - </v>
      </c>
      <c r="K17" s="46">
        <v>0</v>
      </c>
    </row>
    <row r="18" spans="1:11" ht="18" customHeight="1">
      <c r="A18" s="17">
        <f>soupiska!C18</f>
        <v>7</v>
      </c>
      <c r="B18" s="18"/>
      <c r="C18" s="19" t="str">
        <f>soupiska!E18</f>
        <v>Krontorád Vít</v>
      </c>
      <c r="D18" s="20">
        <v>1</v>
      </c>
      <c r="E18" s="20">
        <f t="shared" si="0"/>
        <v>22</v>
      </c>
      <c r="F18" s="20">
        <v>1</v>
      </c>
      <c r="G18" s="20">
        <v>9</v>
      </c>
      <c r="H18" s="20">
        <v>1</v>
      </c>
      <c r="I18" s="45">
        <v>1</v>
      </c>
      <c r="J18" s="45">
        <f t="shared" si="1"/>
        <v>100</v>
      </c>
      <c r="K18" s="46">
        <v>2</v>
      </c>
    </row>
    <row r="19" spans="1:11" ht="18" customHeight="1">
      <c r="A19" s="17">
        <f>soupiska!C19</f>
        <v>6</v>
      </c>
      <c r="B19" s="18"/>
      <c r="C19" s="19" t="str">
        <f>soupiska!E19</f>
        <v>Krška Josef</v>
      </c>
      <c r="D19" s="20">
        <v>0</v>
      </c>
      <c r="E19" s="20">
        <f t="shared" si="0"/>
      </c>
      <c r="F19" s="20"/>
      <c r="G19" s="20"/>
      <c r="H19" s="20"/>
      <c r="I19" s="45"/>
      <c r="J19" s="45" t="str">
        <f t="shared" si="1"/>
        <v> - </v>
      </c>
      <c r="K19" s="46"/>
    </row>
    <row r="20" spans="1:11" ht="18" customHeight="1">
      <c r="A20" s="17">
        <f>soupiska!C20</f>
        <v>18</v>
      </c>
      <c r="B20" s="18"/>
      <c r="C20" s="19" t="str">
        <f>soupiska!E20</f>
        <v>Maca Radek</v>
      </c>
      <c r="D20" s="20">
        <v>1</v>
      </c>
      <c r="E20" s="20">
        <f t="shared" si="0"/>
        <v>5</v>
      </c>
      <c r="F20" s="20">
        <v>1</v>
      </c>
      <c r="G20" s="20">
        <v>1</v>
      </c>
      <c r="H20" s="20">
        <v>0</v>
      </c>
      <c r="I20" s="45">
        <v>0</v>
      </c>
      <c r="J20" s="45" t="str">
        <f t="shared" si="1"/>
        <v> - </v>
      </c>
      <c r="K20" s="46">
        <v>2</v>
      </c>
    </row>
    <row r="21" spans="1:11" ht="18" customHeight="1">
      <c r="A21" s="21">
        <f>soupiska!C21</f>
        <v>17</v>
      </c>
      <c r="B21" s="18"/>
      <c r="C21" s="19" t="str">
        <f>soupiska!E21</f>
        <v>Müller Tomáš</v>
      </c>
      <c r="D21" s="20">
        <v>0</v>
      </c>
      <c r="E21" s="20">
        <f t="shared" si="0"/>
      </c>
      <c r="F21" s="20"/>
      <c r="G21" s="20"/>
      <c r="H21" s="20"/>
      <c r="I21" s="45"/>
      <c r="J21" s="45" t="str">
        <f t="shared" si="1"/>
        <v> - </v>
      </c>
      <c r="K21" s="46"/>
    </row>
    <row r="22" spans="1:11" ht="18" customHeight="1">
      <c r="A22" s="21">
        <f>soupiska!C22</f>
        <v>17</v>
      </c>
      <c r="B22" s="18"/>
      <c r="C22" s="19" t="str">
        <f>soupiska!E22</f>
        <v>Müller Petr</v>
      </c>
      <c r="D22" s="20">
        <v>0</v>
      </c>
      <c r="E22" s="20">
        <f t="shared" si="0"/>
      </c>
      <c r="F22" s="20"/>
      <c r="G22" s="20"/>
      <c r="H22" s="20"/>
      <c r="I22" s="45"/>
      <c r="J22" s="45" t="str">
        <f t="shared" si="1"/>
        <v> - </v>
      </c>
      <c r="K22" s="46"/>
    </row>
    <row r="23" spans="1:11" ht="18" customHeight="1">
      <c r="A23" s="21">
        <f>soupiska!C23</f>
        <v>16</v>
      </c>
      <c r="B23" s="18"/>
      <c r="C23" s="19" t="str">
        <f>soupiska!E23</f>
        <v>Nepustil Petr</v>
      </c>
      <c r="D23" s="20">
        <v>1</v>
      </c>
      <c r="E23" s="20">
        <f t="shared" si="0"/>
        <v>7</v>
      </c>
      <c r="F23" s="20">
        <v>1</v>
      </c>
      <c r="G23" s="20">
        <v>2</v>
      </c>
      <c r="H23" s="20">
        <v>0</v>
      </c>
      <c r="I23" s="45">
        <v>0</v>
      </c>
      <c r="J23" s="45" t="str">
        <f t="shared" si="1"/>
        <v> - </v>
      </c>
      <c r="K23" s="46">
        <v>0</v>
      </c>
    </row>
    <row r="24" spans="1:11" ht="18" customHeight="1">
      <c r="A24" s="21">
        <f>soupiska!C24</f>
        <v>8</v>
      </c>
      <c r="B24" s="18"/>
      <c r="C24" s="19" t="str">
        <f>soupiska!E24</f>
        <v>Petr Martin</v>
      </c>
      <c r="D24" s="20">
        <v>0</v>
      </c>
      <c r="E24" s="20">
        <f t="shared" si="0"/>
      </c>
      <c r="F24" s="20"/>
      <c r="G24" s="20"/>
      <c r="H24" s="20"/>
      <c r="I24" s="45"/>
      <c r="J24" s="45" t="str">
        <f t="shared" si="1"/>
        <v> - </v>
      </c>
      <c r="K24" s="46"/>
    </row>
    <row r="25" spans="1:11" ht="18" customHeight="1">
      <c r="A25" s="17">
        <f>soupiska!C25</f>
        <v>0</v>
      </c>
      <c r="B25" s="18"/>
      <c r="C25" s="19" t="str">
        <f>soupiska!E25</f>
        <v>Teplý Petr</v>
      </c>
      <c r="D25" s="20">
        <v>1</v>
      </c>
      <c r="E25" s="20">
        <f t="shared" si="0"/>
        <v>6</v>
      </c>
      <c r="F25" s="20">
        <v>0</v>
      </c>
      <c r="G25" s="20">
        <v>3</v>
      </c>
      <c r="H25" s="20">
        <v>2</v>
      </c>
      <c r="I25" s="45">
        <v>0</v>
      </c>
      <c r="J25" s="45">
        <f t="shared" si="1"/>
        <v>0</v>
      </c>
      <c r="K25" s="46">
        <v>3</v>
      </c>
    </row>
    <row r="26" spans="1:11" ht="18" customHeight="1">
      <c r="A26" s="17">
        <f>soupiska!C26</f>
        <v>9</v>
      </c>
      <c r="B26" s="18"/>
      <c r="C26" s="19" t="str">
        <f>soupiska!E26</f>
        <v>Rychtář Jan</v>
      </c>
      <c r="D26" s="20">
        <v>0</v>
      </c>
      <c r="E26" s="20">
        <f t="shared" si="0"/>
      </c>
      <c r="F26" s="20"/>
      <c r="G26" s="20"/>
      <c r="H26" s="20"/>
      <c r="I26" s="45"/>
      <c r="J26" s="45" t="str">
        <f t="shared" si="1"/>
        <v> - </v>
      </c>
      <c r="K26" s="46"/>
    </row>
    <row r="27" spans="1:11" ht="18" customHeight="1">
      <c r="A27" s="17">
        <f>soupiska!C27</f>
        <v>14</v>
      </c>
      <c r="B27" s="18"/>
      <c r="C27" s="19" t="str">
        <f>soupiska!E27</f>
        <v>Slezák Jakub</v>
      </c>
      <c r="D27" s="20">
        <v>0</v>
      </c>
      <c r="E27" s="20">
        <f t="shared" si="0"/>
      </c>
      <c r="F27" s="20"/>
      <c r="G27" s="20"/>
      <c r="H27" s="20"/>
      <c r="I27" s="45"/>
      <c r="J27" s="45" t="str">
        <f t="shared" si="1"/>
        <v> - </v>
      </c>
      <c r="K27" s="46"/>
    </row>
    <row r="28" spans="1:11" ht="18" customHeight="1">
      <c r="A28" s="17">
        <f>soupiska!C28</f>
        <v>5</v>
      </c>
      <c r="B28" s="18"/>
      <c r="C28" s="19" t="str">
        <f>soupiska!E28</f>
        <v>Straka Tomáš</v>
      </c>
      <c r="D28" s="20">
        <v>0</v>
      </c>
      <c r="E28" s="20">
        <f t="shared" si="0"/>
      </c>
      <c r="F28" s="20"/>
      <c r="G28" s="20"/>
      <c r="H28" s="20"/>
      <c r="I28" s="45"/>
      <c r="J28" s="45" t="str">
        <f t="shared" si="1"/>
        <v> - </v>
      </c>
      <c r="K28" s="46"/>
    </row>
    <row r="29" spans="1:11" ht="18" customHeight="1">
      <c r="A29" s="21">
        <f>soupiska!C29</f>
        <v>21</v>
      </c>
      <c r="B29" s="18"/>
      <c r="C29" s="19" t="str">
        <f>soupiska!E29</f>
        <v>Stríž Rostislav</v>
      </c>
      <c r="D29" s="20">
        <v>1</v>
      </c>
      <c r="E29" s="20">
        <f t="shared" si="0"/>
        <v>1</v>
      </c>
      <c r="F29" s="20">
        <v>0</v>
      </c>
      <c r="G29" s="20">
        <v>0</v>
      </c>
      <c r="H29" s="20">
        <v>2</v>
      </c>
      <c r="I29" s="45">
        <v>1</v>
      </c>
      <c r="J29" s="45">
        <f t="shared" si="1"/>
        <v>50</v>
      </c>
      <c r="K29" s="46">
        <v>0</v>
      </c>
    </row>
    <row r="30" spans="1:11" ht="18" customHeight="1">
      <c r="A30" s="21">
        <f>soupiska!C30</f>
        <v>0</v>
      </c>
      <c r="B30" s="18"/>
      <c r="C30" s="19" t="str">
        <f>soupiska!E30</f>
        <v>Šulc Michal</v>
      </c>
      <c r="D30" s="20">
        <v>0</v>
      </c>
      <c r="E30" s="20">
        <f t="shared" si="0"/>
      </c>
      <c r="F30" s="20"/>
      <c r="G30" s="20"/>
      <c r="H30" s="20"/>
      <c r="I30" s="45"/>
      <c r="J30" s="45" t="str">
        <f t="shared" si="1"/>
        <v> - </v>
      </c>
      <c r="K30" s="46"/>
    </row>
    <row r="31" spans="1:11" ht="18" customHeight="1" thickBot="1">
      <c r="A31" s="21">
        <f>soupiska!C31</f>
        <v>0</v>
      </c>
      <c r="B31" s="18"/>
      <c r="C31" s="19" t="str">
        <f>soupiska!E31</f>
        <v>Trojan Pavel</v>
      </c>
      <c r="D31" s="20">
        <v>0</v>
      </c>
      <c r="E31" s="20">
        <f>IF(D31=0,"",3*F31+2*G31+I31)</f>
      </c>
      <c r="F31" s="20"/>
      <c r="G31" s="20"/>
      <c r="H31" s="20"/>
      <c r="I31" s="45"/>
      <c r="J31" s="45" t="str">
        <f>IF(AND(H31=0,I31=0)," - ",ROUND(I31*100/H31,1))</f>
        <v> - </v>
      </c>
      <c r="K31" s="46"/>
    </row>
    <row r="32" spans="1:11" ht="18" customHeight="1" thickBot="1" thickTop="1">
      <c r="A32" s="47"/>
      <c r="B32" s="48"/>
      <c r="C32" s="49" t="s">
        <v>96</v>
      </c>
      <c r="D32" s="50">
        <f aca="true" t="shared" si="2" ref="D32:I32">SUM(D11:D31)</f>
        <v>9</v>
      </c>
      <c r="E32" s="50">
        <f t="shared" si="2"/>
        <v>85</v>
      </c>
      <c r="F32" s="50">
        <f t="shared" si="2"/>
        <v>5</v>
      </c>
      <c r="G32" s="50">
        <f t="shared" si="2"/>
        <v>32</v>
      </c>
      <c r="H32" s="50">
        <f t="shared" si="2"/>
        <v>10</v>
      </c>
      <c r="I32" s="51">
        <f t="shared" si="2"/>
        <v>6</v>
      </c>
      <c r="J32" s="51">
        <f>IF(H32="0","0",ROUND(I32*100/H32,1))</f>
        <v>60</v>
      </c>
      <c r="K32" s="52">
        <f>SUM(K11:K31)</f>
        <v>9</v>
      </c>
    </row>
    <row r="33" spans="1:11" ht="18" customHeight="1">
      <c r="A33" s="53"/>
      <c r="B33" s="53"/>
      <c r="C33" s="53"/>
      <c r="D33" s="54"/>
      <c r="E33" s="54"/>
      <c r="F33" s="54"/>
      <c r="G33" s="54"/>
      <c r="H33" s="54"/>
      <c r="I33" s="54"/>
      <c r="J33" s="54"/>
      <c r="K33" s="54"/>
    </row>
    <row r="34" spans="1:11" ht="18" customHeight="1">
      <c r="A34" s="55"/>
      <c r="B34" s="55"/>
      <c r="C34" s="55"/>
      <c r="D34" s="56"/>
      <c r="E34" s="56"/>
      <c r="F34" s="56"/>
      <c r="G34" s="56"/>
      <c r="H34" s="56"/>
      <c r="I34" s="56"/>
      <c r="J34" s="56"/>
      <c r="K34" s="56"/>
    </row>
    <row r="35" spans="1:11" ht="18" customHeight="1">
      <c r="A35" s="57"/>
      <c r="B35" s="58"/>
      <c r="C35" s="59" t="s">
        <v>97</v>
      </c>
      <c r="D35" s="60">
        <f>D53</f>
        <v>8</v>
      </c>
      <c r="E35" s="60">
        <f>F35*3+G35*2+I35</f>
        <v>45</v>
      </c>
      <c r="F35" s="60">
        <f>F53</f>
        <v>5</v>
      </c>
      <c r="G35" s="60">
        <f>G53</f>
        <v>12</v>
      </c>
      <c r="H35" s="60">
        <f>H53</f>
        <v>12</v>
      </c>
      <c r="I35" s="61">
        <f>I53</f>
        <v>6</v>
      </c>
      <c r="J35" s="61">
        <f>IF(H35="0","0",ROUND(I35*100/H35,1))</f>
        <v>50</v>
      </c>
      <c r="K35" s="62">
        <f>K53</f>
        <v>12</v>
      </c>
    </row>
    <row r="39" spans="1:11" ht="15">
      <c r="A39" s="33" t="s">
        <v>85</v>
      </c>
      <c r="B39" s="34"/>
      <c r="C39" s="34"/>
      <c r="D39" s="35"/>
      <c r="E39" s="36" t="s">
        <v>86</v>
      </c>
      <c r="F39" s="36" t="s">
        <v>87</v>
      </c>
      <c r="G39" s="36" t="s">
        <v>88</v>
      </c>
      <c r="H39" s="37" t="s">
        <v>89</v>
      </c>
      <c r="I39" s="38"/>
      <c r="J39" s="38"/>
      <c r="K39" s="39" t="s">
        <v>90</v>
      </c>
    </row>
    <row r="40" spans="1:11" ht="15">
      <c r="A40" s="9" t="s">
        <v>32</v>
      </c>
      <c r="B40" s="11"/>
      <c r="C40" s="10" t="s">
        <v>33</v>
      </c>
      <c r="D40" s="12"/>
      <c r="E40" s="12" t="s">
        <v>92</v>
      </c>
      <c r="F40" s="40"/>
      <c r="G40" s="40"/>
      <c r="H40" s="12"/>
      <c r="I40" s="41"/>
      <c r="J40" s="41" t="s">
        <v>95</v>
      </c>
      <c r="K40" s="42"/>
    </row>
    <row r="41" spans="1:11" ht="15">
      <c r="A41" s="13" t="s">
        <v>101</v>
      </c>
      <c r="B41" s="15"/>
      <c r="C41" s="14"/>
      <c r="D41" s="16">
        <v>8</v>
      </c>
      <c r="E41" s="20">
        <f aca="true" t="shared" si="3" ref="E41:E50">IF(D41=0,"0",3*F41+2*G41+I41)</f>
        <v>45</v>
      </c>
      <c r="F41" s="16">
        <v>5</v>
      </c>
      <c r="G41" s="16">
        <v>12</v>
      </c>
      <c r="H41" s="16">
        <v>12</v>
      </c>
      <c r="I41" s="43">
        <v>6</v>
      </c>
      <c r="J41" s="43">
        <f aca="true" t="shared" si="4" ref="J41:J50">IF(AND(H41=0,I41=0)," - ",ROUND(I41*100/H41,1))</f>
        <v>50</v>
      </c>
      <c r="K41" s="44">
        <v>12</v>
      </c>
    </row>
    <row r="42" spans="1:11" ht="15">
      <c r="A42" s="21"/>
      <c r="B42" s="18"/>
      <c r="C42" s="19"/>
      <c r="D42" s="20"/>
      <c r="E42" s="20" t="str">
        <f t="shared" si="3"/>
        <v>0</v>
      </c>
      <c r="F42" s="20"/>
      <c r="G42" s="20"/>
      <c r="H42" s="20"/>
      <c r="I42" s="45"/>
      <c r="J42" s="45" t="str">
        <f t="shared" si="4"/>
        <v> - </v>
      </c>
      <c r="K42" s="46"/>
    </row>
    <row r="43" spans="1:11" ht="15">
      <c r="A43" s="21"/>
      <c r="B43" s="18"/>
      <c r="C43" s="19"/>
      <c r="D43" s="20"/>
      <c r="E43" s="20" t="str">
        <f>IF(D43=0,"0",3*F43+2*G43+I43)</f>
        <v>0</v>
      </c>
      <c r="F43" s="20"/>
      <c r="G43" s="20"/>
      <c r="H43" s="20"/>
      <c r="I43" s="45"/>
      <c r="J43" s="45" t="str">
        <f>IF(AND(H43=0,I43=0)," - ",ROUND(I43*100/H43,1))</f>
        <v> - </v>
      </c>
      <c r="K43" s="46"/>
    </row>
    <row r="44" spans="1:11" ht="15">
      <c r="A44" s="21"/>
      <c r="B44" s="18"/>
      <c r="C44" s="19"/>
      <c r="D44" s="20"/>
      <c r="E44" s="20" t="str">
        <f t="shared" si="3"/>
        <v>0</v>
      </c>
      <c r="F44" s="20"/>
      <c r="G44" s="20"/>
      <c r="H44" s="20"/>
      <c r="I44" s="45"/>
      <c r="J44" s="45" t="str">
        <f t="shared" si="4"/>
        <v> - </v>
      </c>
      <c r="K44" s="46"/>
    </row>
    <row r="45" spans="1:11" ht="15">
      <c r="A45" s="21"/>
      <c r="B45" s="18"/>
      <c r="C45" s="19"/>
      <c r="D45" s="20"/>
      <c r="E45" s="20" t="str">
        <f>IF(D45=0,"0",3*F45+2*G45+I45)</f>
        <v>0</v>
      </c>
      <c r="F45" s="20"/>
      <c r="G45" s="20"/>
      <c r="H45" s="20"/>
      <c r="I45" s="45"/>
      <c r="J45" s="45" t="str">
        <f>IF(AND(H45=0,I45=0)," - ",ROUND(I45*100/H45,1))</f>
        <v> - </v>
      </c>
      <c r="K45" s="46"/>
    </row>
    <row r="46" spans="1:11" ht="15">
      <c r="A46" s="17"/>
      <c r="B46" s="18"/>
      <c r="C46" s="19"/>
      <c r="D46" s="20"/>
      <c r="E46" s="20" t="str">
        <f t="shared" si="3"/>
        <v>0</v>
      </c>
      <c r="F46" s="20"/>
      <c r="G46" s="20"/>
      <c r="H46" s="20"/>
      <c r="I46" s="45"/>
      <c r="J46" s="45" t="str">
        <f t="shared" si="4"/>
        <v> - </v>
      </c>
      <c r="K46" s="46"/>
    </row>
    <row r="47" spans="1:11" ht="15">
      <c r="A47" s="21"/>
      <c r="B47" s="18"/>
      <c r="C47" s="19"/>
      <c r="D47" s="20"/>
      <c r="E47" s="20" t="str">
        <f t="shared" si="3"/>
        <v>0</v>
      </c>
      <c r="F47" s="20"/>
      <c r="G47" s="20"/>
      <c r="H47" s="20"/>
      <c r="I47" s="45"/>
      <c r="J47" s="45" t="str">
        <f t="shared" si="4"/>
        <v> - </v>
      </c>
      <c r="K47" s="46"/>
    </row>
    <row r="48" spans="1:11" ht="15">
      <c r="A48" s="21"/>
      <c r="B48" s="18"/>
      <c r="C48" s="19"/>
      <c r="D48" s="20"/>
      <c r="E48" s="20" t="str">
        <f t="shared" si="3"/>
        <v>0</v>
      </c>
      <c r="F48" s="20"/>
      <c r="G48" s="20"/>
      <c r="H48" s="20"/>
      <c r="I48" s="45"/>
      <c r="J48" s="45" t="str">
        <f t="shared" si="4"/>
        <v> - </v>
      </c>
      <c r="K48" s="46"/>
    </row>
    <row r="49" spans="1:11" ht="15">
      <c r="A49" s="21"/>
      <c r="B49" s="18"/>
      <c r="C49" s="19"/>
      <c r="D49" s="20"/>
      <c r="E49" s="20" t="str">
        <f t="shared" si="3"/>
        <v>0</v>
      </c>
      <c r="F49" s="20"/>
      <c r="G49" s="20"/>
      <c r="H49" s="20"/>
      <c r="I49" s="45"/>
      <c r="J49" s="45" t="str">
        <f t="shared" si="4"/>
        <v> - </v>
      </c>
      <c r="K49" s="46"/>
    </row>
    <row r="50" spans="1:11" ht="15">
      <c r="A50" s="21"/>
      <c r="B50" s="18"/>
      <c r="C50" s="19"/>
      <c r="D50" s="20"/>
      <c r="E50" s="20" t="str">
        <f t="shared" si="3"/>
        <v>0</v>
      </c>
      <c r="F50" s="20"/>
      <c r="G50" s="20"/>
      <c r="H50" s="20"/>
      <c r="I50" s="45"/>
      <c r="J50" s="45" t="str">
        <f t="shared" si="4"/>
        <v> - </v>
      </c>
      <c r="K50" s="46"/>
    </row>
    <row r="51" spans="1:11" ht="15">
      <c r="A51" s="21"/>
      <c r="B51" s="18"/>
      <c r="C51" s="19"/>
      <c r="D51" s="20"/>
      <c r="E51" s="20" t="str">
        <f>IF(D51=0,"0",3*F51+2*G51+I51)</f>
        <v>0</v>
      </c>
      <c r="F51" s="20"/>
      <c r="G51" s="20"/>
      <c r="H51" s="20"/>
      <c r="I51" s="45"/>
      <c r="J51" s="45" t="str">
        <f>IF(AND(H51=0,I51=0)," - ",ROUND(I51*100/H51,1))</f>
        <v> - </v>
      </c>
      <c r="K51" s="46"/>
    </row>
    <row r="52" spans="1:11" ht="15">
      <c r="A52" s="17"/>
      <c r="B52" s="18"/>
      <c r="C52" s="19"/>
      <c r="D52" s="20"/>
      <c r="E52" s="20" t="str">
        <f>IF(D52=0,"0",3*F52+2*G52+I52)</f>
        <v>0</v>
      </c>
      <c r="F52" s="20"/>
      <c r="G52" s="20"/>
      <c r="H52" s="20"/>
      <c r="I52" s="45"/>
      <c r="J52" s="45" t="str">
        <f>IF(AND(H52=0,I52=0)," - ",ROUND(I52*100/H52,1))</f>
        <v> - </v>
      </c>
      <c r="K52" s="46"/>
    </row>
    <row r="53" spans="1:11" ht="18">
      <c r="A53" s="47"/>
      <c r="B53" s="48"/>
      <c r="C53" s="49" t="s">
        <v>96</v>
      </c>
      <c r="D53" s="50">
        <f aca="true" t="shared" si="5" ref="D53:I53">SUM(D41:D52)</f>
        <v>8</v>
      </c>
      <c r="E53" s="50">
        <f t="shared" si="5"/>
        <v>45</v>
      </c>
      <c r="F53" s="50">
        <f t="shared" si="5"/>
        <v>5</v>
      </c>
      <c r="G53" s="50">
        <f t="shared" si="5"/>
        <v>12</v>
      </c>
      <c r="H53" s="50">
        <f t="shared" si="5"/>
        <v>12</v>
      </c>
      <c r="I53" s="51">
        <f t="shared" si="5"/>
        <v>6</v>
      </c>
      <c r="J53" s="51">
        <f>IF(H53="0","0",ROUND(I53*100/H53,1))</f>
        <v>50</v>
      </c>
      <c r="K53" s="52">
        <f>SUM(K41:K52)</f>
        <v>12</v>
      </c>
    </row>
  </sheetData>
  <sheetProtection/>
  <printOptions/>
  <pageMargins left="0.75" right="0.75" top="1" bottom="1" header="0.5118055555555556" footer="0.5118055555555556"/>
  <pageSetup fitToHeight="1" fitToWidth="1" horizontalDpi="300" verticalDpi="3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K53"/>
  <sheetViews>
    <sheetView showGridLines="0" zoomScale="75" zoomScaleNormal="75" zoomScalePageLayoutView="0" workbookViewId="0" topLeftCell="A1">
      <selection activeCell="I1" sqref="I1"/>
    </sheetView>
  </sheetViews>
  <sheetFormatPr defaultColWidth="8.8984375" defaultRowHeight="15.75"/>
  <cols>
    <col min="1" max="1" width="6.19921875" style="22" customWidth="1"/>
    <col min="2" max="2" width="1.8984375" style="22" customWidth="1"/>
    <col min="3" max="3" width="15.69921875" style="22" customWidth="1"/>
    <col min="4" max="4" width="5.296875" style="22" customWidth="1"/>
    <col min="5" max="5" width="8" style="22" customWidth="1"/>
    <col min="6" max="6" width="6.8984375" style="22" customWidth="1"/>
    <col min="7" max="7" width="8.8984375" style="22" customWidth="1"/>
    <col min="8" max="8" width="6.09765625" style="22" customWidth="1"/>
    <col min="9" max="9" width="9.09765625" style="22" customWidth="1"/>
    <col min="10" max="10" width="5.796875" style="22" customWidth="1"/>
    <col min="11" max="11" width="6.8984375" style="22" customWidth="1"/>
    <col min="12" max="16384" width="8.8984375" style="22" customWidth="1"/>
  </cols>
  <sheetData>
    <row r="1" ht="15">
      <c r="J1" s="23"/>
    </row>
    <row r="2" spans="1:8" ht="15">
      <c r="A2" s="22" t="s">
        <v>76</v>
      </c>
      <c r="D2" s="22">
        <f>rozpis!D11</f>
        <v>296</v>
      </c>
      <c r="F2" s="22" t="s">
        <v>77</v>
      </c>
      <c r="H2" s="22">
        <v>8</v>
      </c>
    </row>
    <row r="4" spans="1:9" ht="23.25">
      <c r="A4" s="24" t="s">
        <v>78</v>
      </c>
      <c r="E4" s="24" t="str">
        <f>rozpis!F11</f>
        <v>doma</v>
      </c>
      <c r="G4" s="24" t="s">
        <v>79</v>
      </c>
      <c r="I4" s="25">
        <f>rozpis!E11</f>
        <v>40873</v>
      </c>
    </row>
    <row r="5" spans="1:10" ht="30">
      <c r="A5" s="75" t="s">
        <v>80</v>
      </c>
      <c r="B5" s="27"/>
      <c r="C5" s="27" t="str">
        <f>rozpis!H11</f>
        <v>TJ Svitavy "C" </v>
      </c>
      <c r="F5" s="27"/>
      <c r="G5" s="28">
        <f>E32</f>
        <v>65</v>
      </c>
      <c r="H5" s="28" t="s">
        <v>81</v>
      </c>
      <c r="I5" s="28">
        <f>E35</f>
        <v>71</v>
      </c>
      <c r="J5" s="27"/>
    </row>
    <row r="6" spans="1:10" ht="30">
      <c r="A6" s="29">
        <f>IF(G5&gt;I5,1,0)</f>
        <v>0</v>
      </c>
      <c r="B6" s="27"/>
      <c r="C6" s="29">
        <f>IF(I5&gt;G5,1,0)</f>
        <v>1</v>
      </c>
      <c r="F6" s="30" t="s">
        <v>82</v>
      </c>
      <c r="G6" s="31">
        <v>36</v>
      </c>
      <c r="H6" s="31" t="s">
        <v>81</v>
      </c>
      <c r="I6" s="31">
        <v>37</v>
      </c>
      <c r="J6" s="32" t="s">
        <v>83</v>
      </c>
    </row>
    <row r="7" spans="1:4" ht="15">
      <c r="A7" s="22" t="s">
        <v>84</v>
      </c>
      <c r="C7" s="22" t="str">
        <f>rozpis!I11</f>
        <v>Maťátko</v>
      </c>
      <c r="D7" s="22" t="str">
        <f>rozpis!J11</f>
        <v>Pumr</v>
      </c>
    </row>
    <row r="9" spans="1:11" ht="18" customHeight="1">
      <c r="A9" s="33" t="s">
        <v>85</v>
      </c>
      <c r="B9" s="34"/>
      <c r="C9" s="34"/>
      <c r="D9" s="35"/>
      <c r="E9" s="36" t="s">
        <v>86</v>
      </c>
      <c r="F9" s="36" t="s">
        <v>87</v>
      </c>
      <c r="G9" s="36" t="s">
        <v>88</v>
      </c>
      <c r="H9" s="37" t="s">
        <v>89</v>
      </c>
      <c r="I9" s="38"/>
      <c r="J9" s="38"/>
      <c r="K9" s="39" t="s">
        <v>90</v>
      </c>
    </row>
    <row r="10" spans="1:11" ht="18" customHeight="1">
      <c r="A10" s="9" t="s">
        <v>32</v>
      </c>
      <c r="B10" s="11"/>
      <c r="C10" s="10" t="s">
        <v>33</v>
      </c>
      <c r="D10" s="12" t="s">
        <v>91</v>
      </c>
      <c r="E10" s="12" t="s">
        <v>92</v>
      </c>
      <c r="F10" s="40"/>
      <c r="G10" s="40"/>
      <c r="H10" s="12" t="s">
        <v>93</v>
      </c>
      <c r="I10" s="41" t="s">
        <v>94</v>
      </c>
      <c r="J10" s="41" t="s">
        <v>95</v>
      </c>
      <c r="K10" s="42" t="s">
        <v>92</v>
      </c>
    </row>
    <row r="11" spans="1:11" ht="18" customHeight="1">
      <c r="A11" s="13">
        <f>soupiska!C11</f>
        <v>12</v>
      </c>
      <c r="B11" s="15"/>
      <c r="C11" s="14" t="str">
        <f>soupiska!E11</f>
        <v>Čechovský Marek</v>
      </c>
      <c r="D11" s="16">
        <v>1</v>
      </c>
      <c r="E11" s="16">
        <f>IF(D11=0,"",3*F11+2*G11+I11)</f>
        <v>19</v>
      </c>
      <c r="F11" s="16">
        <v>0</v>
      </c>
      <c r="G11" s="16">
        <v>9</v>
      </c>
      <c r="H11" s="16">
        <v>2</v>
      </c>
      <c r="I11" s="43">
        <v>1</v>
      </c>
      <c r="J11" s="43">
        <f>IF(AND(H11=0,I11=0)," - ",ROUND(I11*100/H11,1))</f>
        <v>50</v>
      </c>
      <c r="K11" s="44">
        <v>4</v>
      </c>
    </row>
    <row r="12" spans="1:11" ht="18" customHeight="1">
      <c r="A12" s="21">
        <f>soupiska!C12</f>
        <v>0</v>
      </c>
      <c r="B12" s="18"/>
      <c r="C12" s="19" t="str">
        <f>soupiska!E12</f>
        <v>Dostál Radek</v>
      </c>
      <c r="D12" s="20">
        <v>0</v>
      </c>
      <c r="E12" s="20">
        <f>IF(D12=0,"",3*F12+2*G12+I12)</f>
      </c>
      <c r="F12" s="20"/>
      <c r="G12" s="20"/>
      <c r="H12" s="20"/>
      <c r="I12" s="45"/>
      <c r="J12" s="45" t="str">
        <f>IF(AND(H12=0,I12=0)," - ",ROUND(I12*100/H12,1))</f>
        <v> - </v>
      </c>
      <c r="K12" s="46"/>
    </row>
    <row r="13" spans="1:11" ht="18" customHeight="1">
      <c r="A13" s="21">
        <f>soupiska!C13</f>
        <v>14</v>
      </c>
      <c r="B13" s="18"/>
      <c r="C13" s="19" t="str">
        <f>soupiska!E13</f>
        <v>Ducháček Ludvík</v>
      </c>
      <c r="D13" s="20">
        <v>0</v>
      </c>
      <c r="E13" s="20">
        <f aca="true" t="shared" si="0" ref="E13:E30">IF(D13=0,"",3*F13+2*G13+I13)</f>
      </c>
      <c r="F13" s="20"/>
      <c r="G13" s="20"/>
      <c r="H13" s="20"/>
      <c r="I13" s="45"/>
      <c r="J13" s="45" t="str">
        <f aca="true" t="shared" si="1" ref="J13:J30">IF(AND(H13=0,I13=0)," - ",ROUND(I13*100/H13,1))</f>
        <v> - </v>
      </c>
      <c r="K13" s="46"/>
    </row>
    <row r="14" spans="1:11" ht="18" customHeight="1">
      <c r="A14" s="17">
        <f>soupiska!C14</f>
        <v>20</v>
      </c>
      <c r="B14" s="18"/>
      <c r="C14" s="19" t="str">
        <f>soupiska!E14</f>
        <v>Dvořák Milan</v>
      </c>
      <c r="D14" s="20">
        <v>0</v>
      </c>
      <c r="E14" s="20">
        <f t="shared" si="0"/>
      </c>
      <c r="F14" s="20"/>
      <c r="G14" s="20"/>
      <c r="H14" s="20"/>
      <c r="I14" s="45"/>
      <c r="J14" s="45" t="str">
        <f t="shared" si="1"/>
        <v> - </v>
      </c>
      <c r="K14" s="46"/>
    </row>
    <row r="15" spans="1:11" ht="18" customHeight="1">
      <c r="A15" s="17">
        <f>soupiska!C15</f>
        <v>4</v>
      </c>
      <c r="B15" s="18"/>
      <c r="C15" s="19" t="str">
        <f>soupiska!E15</f>
        <v>Fiksa Ondřej</v>
      </c>
      <c r="D15" s="20">
        <v>1</v>
      </c>
      <c r="E15" s="20">
        <f>IF(D15=0,"",3*F15+2*G15+I15)</f>
        <v>5</v>
      </c>
      <c r="F15" s="20">
        <v>0</v>
      </c>
      <c r="G15" s="20">
        <v>2</v>
      </c>
      <c r="H15" s="20">
        <v>4</v>
      </c>
      <c r="I15" s="45">
        <v>1</v>
      </c>
      <c r="J15" s="45">
        <f>IF(AND(H15=0,I15=0)," - ",ROUND(I15*100/H15,1))</f>
        <v>25</v>
      </c>
      <c r="K15" s="46">
        <v>1</v>
      </c>
    </row>
    <row r="16" spans="1:11" ht="18" customHeight="1">
      <c r="A16" s="17">
        <f>soupiska!C16</f>
        <v>15</v>
      </c>
      <c r="B16" s="18"/>
      <c r="C16" s="19" t="str">
        <f>soupiska!E16</f>
        <v>Hedvičák Jaroslav</v>
      </c>
      <c r="D16" s="20">
        <v>1</v>
      </c>
      <c r="E16" s="20">
        <f t="shared" si="0"/>
        <v>14</v>
      </c>
      <c r="F16" s="20">
        <v>2</v>
      </c>
      <c r="G16" s="20">
        <v>4</v>
      </c>
      <c r="H16" s="20">
        <v>0</v>
      </c>
      <c r="I16" s="45">
        <v>0</v>
      </c>
      <c r="J16" s="45" t="str">
        <f t="shared" si="1"/>
        <v> - </v>
      </c>
      <c r="K16" s="46">
        <v>0</v>
      </c>
    </row>
    <row r="17" spans="1:11" ht="18" customHeight="1">
      <c r="A17" s="17">
        <f>soupiska!C17</f>
        <v>10</v>
      </c>
      <c r="B17" s="18"/>
      <c r="C17" s="19" t="str">
        <f>soupiska!E17</f>
        <v>Krontorád Pavel</v>
      </c>
      <c r="D17" s="20">
        <v>1</v>
      </c>
      <c r="E17" s="20">
        <f>IF(D17=0,"",3*F17+2*G17+I17)</f>
        <v>7</v>
      </c>
      <c r="F17" s="20">
        <v>1</v>
      </c>
      <c r="G17" s="20">
        <v>2</v>
      </c>
      <c r="H17" s="20">
        <v>0</v>
      </c>
      <c r="I17" s="45">
        <v>0</v>
      </c>
      <c r="J17" s="45" t="str">
        <f>IF(AND(H17=0,I17=0)," - ",ROUND(I17*100/H17,1))</f>
        <v> - </v>
      </c>
      <c r="K17" s="46">
        <v>0</v>
      </c>
    </row>
    <row r="18" spans="1:11" ht="18" customHeight="1">
      <c r="A18" s="17">
        <f>soupiska!C18</f>
        <v>7</v>
      </c>
      <c r="B18" s="18"/>
      <c r="C18" s="19" t="str">
        <f>soupiska!E18</f>
        <v>Krontorád Vít</v>
      </c>
      <c r="D18" s="20">
        <v>1</v>
      </c>
      <c r="E18" s="20">
        <f t="shared" si="0"/>
        <v>9</v>
      </c>
      <c r="F18" s="20">
        <v>0</v>
      </c>
      <c r="G18" s="20">
        <v>4</v>
      </c>
      <c r="H18" s="20">
        <v>3</v>
      </c>
      <c r="I18" s="45">
        <v>1</v>
      </c>
      <c r="J18" s="45">
        <f>IF(AND(H18=0,I18=0)," - ",ROUND(I18*100/H18,1))</f>
        <v>33.3</v>
      </c>
      <c r="K18" s="46">
        <v>3</v>
      </c>
    </row>
    <row r="19" spans="1:11" ht="18" customHeight="1">
      <c r="A19" s="17">
        <f>soupiska!C19</f>
        <v>6</v>
      </c>
      <c r="B19" s="18"/>
      <c r="C19" s="19" t="str">
        <f>soupiska!E19</f>
        <v>Krška Josef</v>
      </c>
      <c r="D19" s="20">
        <v>0</v>
      </c>
      <c r="E19" s="20">
        <f t="shared" si="0"/>
      </c>
      <c r="F19" s="20"/>
      <c r="G19" s="20"/>
      <c r="H19" s="20"/>
      <c r="I19" s="45"/>
      <c r="J19" s="45" t="str">
        <f t="shared" si="1"/>
        <v> - </v>
      </c>
      <c r="K19" s="46"/>
    </row>
    <row r="20" spans="1:11" ht="18" customHeight="1">
      <c r="A20" s="17">
        <f>soupiska!C20</f>
        <v>18</v>
      </c>
      <c r="B20" s="18"/>
      <c r="C20" s="19" t="str">
        <f>soupiska!E20</f>
        <v>Maca Radek</v>
      </c>
      <c r="D20" s="20">
        <v>0</v>
      </c>
      <c r="E20" s="20">
        <f>IF(D20=0,"",3*F20+2*G20+I20)</f>
      </c>
      <c r="F20" s="20"/>
      <c r="G20" s="20"/>
      <c r="H20" s="20"/>
      <c r="I20" s="45"/>
      <c r="J20" s="45" t="str">
        <f>IF(AND(H20=0,I20=0)," - ",ROUND(I20*100/H20,1))</f>
        <v> - </v>
      </c>
      <c r="K20" s="46"/>
    </row>
    <row r="21" spans="1:11" ht="18" customHeight="1">
      <c r="A21" s="21">
        <f>soupiska!C21</f>
        <v>17</v>
      </c>
      <c r="B21" s="18"/>
      <c r="C21" s="19" t="str">
        <f>soupiska!E21</f>
        <v>Müller Tomáš</v>
      </c>
      <c r="D21" s="20">
        <v>0</v>
      </c>
      <c r="E21" s="20">
        <f t="shared" si="0"/>
      </c>
      <c r="F21" s="20"/>
      <c r="G21" s="20"/>
      <c r="H21" s="20"/>
      <c r="I21" s="45"/>
      <c r="J21" s="45" t="str">
        <f t="shared" si="1"/>
        <v> - </v>
      </c>
      <c r="K21" s="46"/>
    </row>
    <row r="22" spans="1:11" ht="18" customHeight="1">
      <c r="A22" s="21">
        <f>soupiska!C22</f>
        <v>17</v>
      </c>
      <c r="B22" s="18"/>
      <c r="C22" s="19" t="str">
        <f>soupiska!E22</f>
        <v>Müller Petr</v>
      </c>
      <c r="D22" s="20">
        <v>0</v>
      </c>
      <c r="E22" s="20">
        <f t="shared" si="0"/>
      </c>
      <c r="F22" s="20"/>
      <c r="G22" s="20"/>
      <c r="H22" s="20"/>
      <c r="I22" s="45"/>
      <c r="J22" s="45" t="str">
        <f t="shared" si="1"/>
        <v> - </v>
      </c>
      <c r="K22" s="46"/>
    </row>
    <row r="23" spans="1:11" ht="18" customHeight="1">
      <c r="A23" s="21">
        <f>soupiska!C23</f>
        <v>16</v>
      </c>
      <c r="B23" s="18"/>
      <c r="C23" s="19" t="str">
        <f>soupiska!E23</f>
        <v>Nepustil Petr</v>
      </c>
      <c r="D23" s="20">
        <v>1</v>
      </c>
      <c r="E23" s="20">
        <f t="shared" si="0"/>
        <v>3</v>
      </c>
      <c r="F23" s="20">
        <v>0</v>
      </c>
      <c r="G23" s="20">
        <v>1</v>
      </c>
      <c r="H23" s="20">
        <v>2</v>
      </c>
      <c r="I23" s="45">
        <v>1</v>
      </c>
      <c r="J23" s="45">
        <f t="shared" si="1"/>
        <v>50</v>
      </c>
      <c r="K23" s="46">
        <v>4</v>
      </c>
    </row>
    <row r="24" spans="1:11" ht="18" customHeight="1">
      <c r="A24" s="21">
        <f>soupiska!C24</f>
        <v>8</v>
      </c>
      <c r="B24" s="18"/>
      <c r="C24" s="19" t="str">
        <f>soupiska!E24</f>
        <v>Petr Martin</v>
      </c>
      <c r="D24" s="20">
        <v>0</v>
      </c>
      <c r="E24" s="20">
        <f t="shared" si="0"/>
      </c>
      <c r="F24" s="20"/>
      <c r="G24" s="20"/>
      <c r="H24" s="20"/>
      <c r="I24" s="45"/>
      <c r="J24" s="45" t="str">
        <f t="shared" si="1"/>
        <v> - </v>
      </c>
      <c r="K24" s="46"/>
    </row>
    <row r="25" spans="1:11" ht="18" customHeight="1">
      <c r="A25" s="17">
        <f>soupiska!C25</f>
        <v>0</v>
      </c>
      <c r="B25" s="18"/>
      <c r="C25" s="19" t="str">
        <f>soupiska!E25</f>
        <v>Teplý Petr</v>
      </c>
      <c r="D25" s="20">
        <v>1</v>
      </c>
      <c r="E25" s="20">
        <f t="shared" si="0"/>
        <v>4</v>
      </c>
      <c r="F25" s="20">
        <v>0</v>
      </c>
      <c r="G25" s="20">
        <v>2</v>
      </c>
      <c r="H25" s="20">
        <v>0</v>
      </c>
      <c r="I25" s="45">
        <v>0</v>
      </c>
      <c r="J25" s="45" t="str">
        <f t="shared" si="1"/>
        <v> - </v>
      </c>
      <c r="K25" s="46">
        <v>1</v>
      </c>
    </row>
    <row r="26" spans="1:11" ht="18" customHeight="1">
      <c r="A26" s="17">
        <f>soupiska!C26</f>
        <v>9</v>
      </c>
      <c r="B26" s="18"/>
      <c r="C26" s="19" t="str">
        <f>soupiska!E26</f>
        <v>Rychtář Jan</v>
      </c>
      <c r="D26" s="20">
        <v>0</v>
      </c>
      <c r="E26" s="20">
        <f t="shared" si="0"/>
      </c>
      <c r="F26" s="20"/>
      <c r="G26" s="20"/>
      <c r="H26" s="20"/>
      <c r="I26" s="45"/>
      <c r="J26" s="45" t="str">
        <f t="shared" si="1"/>
        <v> - </v>
      </c>
      <c r="K26" s="46"/>
    </row>
    <row r="27" spans="1:11" ht="18" customHeight="1">
      <c r="A27" s="17">
        <f>soupiska!C27</f>
        <v>14</v>
      </c>
      <c r="B27" s="18"/>
      <c r="C27" s="19" t="str">
        <f>soupiska!E27</f>
        <v>Slezák Jakub</v>
      </c>
      <c r="D27" s="20">
        <v>1</v>
      </c>
      <c r="E27" s="20">
        <f t="shared" si="0"/>
        <v>4</v>
      </c>
      <c r="F27" s="20">
        <v>0</v>
      </c>
      <c r="G27" s="20">
        <v>2</v>
      </c>
      <c r="H27" s="20">
        <v>0</v>
      </c>
      <c r="I27" s="45">
        <v>0</v>
      </c>
      <c r="J27" s="45" t="str">
        <f t="shared" si="1"/>
        <v> - </v>
      </c>
      <c r="K27" s="46">
        <v>1</v>
      </c>
    </row>
    <row r="28" spans="1:11" ht="18" customHeight="1">
      <c r="A28" s="17">
        <f>soupiska!C28</f>
        <v>5</v>
      </c>
      <c r="B28" s="18"/>
      <c r="C28" s="19" t="str">
        <f>soupiska!E28</f>
        <v>Straka Tomáš</v>
      </c>
      <c r="D28" s="20">
        <v>0</v>
      </c>
      <c r="E28" s="20">
        <f t="shared" si="0"/>
      </c>
      <c r="F28" s="20"/>
      <c r="G28" s="20"/>
      <c r="H28" s="20"/>
      <c r="I28" s="45"/>
      <c r="J28" s="45" t="str">
        <f t="shared" si="1"/>
        <v> - </v>
      </c>
      <c r="K28" s="46"/>
    </row>
    <row r="29" spans="1:11" ht="18" customHeight="1">
      <c r="A29" s="21">
        <f>soupiska!C29</f>
        <v>21</v>
      </c>
      <c r="B29" s="18"/>
      <c r="C29" s="19" t="str">
        <f>soupiska!E29</f>
        <v>Stríž Rostislav</v>
      </c>
      <c r="D29" s="20">
        <v>0</v>
      </c>
      <c r="E29" s="20">
        <f t="shared" si="0"/>
      </c>
      <c r="F29" s="20"/>
      <c r="G29" s="20"/>
      <c r="H29" s="20"/>
      <c r="I29" s="45"/>
      <c r="J29" s="45" t="str">
        <f t="shared" si="1"/>
        <v> - </v>
      </c>
      <c r="K29" s="46"/>
    </row>
    <row r="30" spans="1:11" ht="18" customHeight="1">
      <c r="A30" s="21">
        <f>soupiska!C30</f>
        <v>0</v>
      </c>
      <c r="B30" s="18"/>
      <c r="C30" s="19" t="str">
        <f>soupiska!E30</f>
        <v>Šulc Michal</v>
      </c>
      <c r="D30" s="20">
        <v>0</v>
      </c>
      <c r="E30" s="20">
        <f t="shared" si="0"/>
      </c>
      <c r="F30" s="20"/>
      <c r="G30" s="20"/>
      <c r="H30" s="20"/>
      <c r="I30" s="45"/>
      <c r="J30" s="45" t="str">
        <f t="shared" si="1"/>
        <v> - </v>
      </c>
      <c r="K30" s="46"/>
    </row>
    <row r="31" spans="1:11" ht="18" customHeight="1">
      <c r="A31" s="21">
        <f>soupiska!C31</f>
        <v>0</v>
      </c>
      <c r="B31" s="18"/>
      <c r="C31" s="19" t="str">
        <f>soupiska!E31</f>
        <v>Trojan Pavel</v>
      </c>
      <c r="D31" s="20">
        <v>0</v>
      </c>
      <c r="E31" s="20">
        <f>IF(D31=0,"",3*F31+2*G31+I31)</f>
      </c>
      <c r="F31" s="20"/>
      <c r="G31" s="20"/>
      <c r="H31" s="20"/>
      <c r="I31" s="45"/>
      <c r="J31" s="45" t="str">
        <f>IF(AND(H31=0,I31=0)," - ",ROUND(I31*100/H31,1))</f>
        <v> - </v>
      </c>
      <c r="K31" s="46"/>
    </row>
    <row r="32" spans="1:11" ht="18" customHeight="1">
      <c r="A32" s="47"/>
      <c r="B32" s="48"/>
      <c r="C32" s="49" t="s">
        <v>96</v>
      </c>
      <c r="D32" s="50">
        <f aca="true" t="shared" si="2" ref="D32:I32">SUM(D11:D31)</f>
        <v>8</v>
      </c>
      <c r="E32" s="50">
        <f t="shared" si="2"/>
        <v>65</v>
      </c>
      <c r="F32" s="50">
        <f t="shared" si="2"/>
        <v>3</v>
      </c>
      <c r="G32" s="50">
        <f t="shared" si="2"/>
        <v>26</v>
      </c>
      <c r="H32" s="50">
        <f t="shared" si="2"/>
        <v>11</v>
      </c>
      <c r="I32" s="51">
        <f t="shared" si="2"/>
        <v>4</v>
      </c>
      <c r="J32" s="51">
        <f>IF(H32="0","0",ROUND(I32*100/H32,1))</f>
        <v>36.4</v>
      </c>
      <c r="K32" s="52">
        <f>SUM(K11:K31)</f>
        <v>14</v>
      </c>
    </row>
    <row r="33" spans="1:11" ht="18" customHeight="1">
      <c r="A33" s="53"/>
      <c r="B33" s="53"/>
      <c r="C33" s="53"/>
      <c r="D33" s="54"/>
      <c r="E33" s="54"/>
      <c r="F33" s="54"/>
      <c r="G33" s="54"/>
      <c r="H33" s="54"/>
      <c r="I33" s="54"/>
      <c r="J33" s="54"/>
      <c r="K33" s="54"/>
    </row>
    <row r="34" spans="1:11" ht="18" customHeight="1">
      <c r="A34" s="55"/>
      <c r="B34" s="55"/>
      <c r="C34" s="55"/>
      <c r="D34" s="56"/>
      <c r="E34" s="56"/>
      <c r="F34" s="56"/>
      <c r="G34" s="56"/>
      <c r="H34" s="56"/>
      <c r="I34" s="56"/>
      <c r="J34" s="56"/>
      <c r="K34" s="56"/>
    </row>
    <row r="35" spans="1:11" ht="18" customHeight="1">
      <c r="A35" s="57"/>
      <c r="B35" s="58"/>
      <c r="C35" s="59" t="s">
        <v>97</v>
      </c>
      <c r="D35" s="60">
        <f>D53</f>
        <v>12</v>
      </c>
      <c r="E35" s="60">
        <f>F35*3+G35*2+I35</f>
        <v>71</v>
      </c>
      <c r="F35" s="60">
        <f>F53</f>
        <v>11</v>
      </c>
      <c r="G35" s="60">
        <f>G53</f>
        <v>15</v>
      </c>
      <c r="H35" s="60">
        <f>H53</f>
        <v>11</v>
      </c>
      <c r="I35" s="61">
        <f>I53</f>
        <v>8</v>
      </c>
      <c r="J35" s="61">
        <f>IF(H35="0","0",ROUND(I35*100/H35,1))</f>
        <v>72.7</v>
      </c>
      <c r="K35" s="62">
        <f>K53</f>
        <v>17</v>
      </c>
    </row>
    <row r="39" spans="1:11" ht="15">
      <c r="A39" s="33" t="s">
        <v>85</v>
      </c>
      <c r="B39" s="34"/>
      <c r="C39" s="34"/>
      <c r="D39" s="35"/>
      <c r="E39" s="36" t="s">
        <v>86</v>
      </c>
      <c r="F39" s="36" t="s">
        <v>87</v>
      </c>
      <c r="G39" s="36" t="s">
        <v>88</v>
      </c>
      <c r="H39" s="37" t="s">
        <v>89</v>
      </c>
      <c r="I39" s="38"/>
      <c r="J39" s="38"/>
      <c r="K39" s="39" t="s">
        <v>90</v>
      </c>
    </row>
    <row r="40" spans="1:11" ht="15">
      <c r="A40" s="9" t="s">
        <v>32</v>
      </c>
      <c r="B40" s="11"/>
      <c r="C40" s="10" t="s">
        <v>33</v>
      </c>
      <c r="D40" s="12"/>
      <c r="E40" s="12" t="s">
        <v>92</v>
      </c>
      <c r="F40" s="40"/>
      <c r="G40" s="40"/>
      <c r="H40" s="12"/>
      <c r="I40" s="41"/>
      <c r="J40" s="41" t="s">
        <v>95</v>
      </c>
      <c r="K40" s="42"/>
    </row>
    <row r="41" spans="1:11" ht="15">
      <c r="A41" s="76" t="s">
        <v>102</v>
      </c>
      <c r="B41" s="15"/>
      <c r="C41" s="14"/>
      <c r="D41" s="16">
        <v>12</v>
      </c>
      <c r="E41" s="20">
        <f aca="true" t="shared" si="3" ref="E41:E49">IF(D41=0,"0",3*F41+2*G41+I41)</f>
        <v>71</v>
      </c>
      <c r="F41" s="16">
        <v>11</v>
      </c>
      <c r="G41" s="16">
        <v>15</v>
      </c>
      <c r="H41" s="16">
        <v>11</v>
      </c>
      <c r="I41" s="43">
        <v>8</v>
      </c>
      <c r="J41" s="43">
        <f aca="true" t="shared" si="4" ref="J41:J51">IF(AND(H41=0,I41=0)," - ",ROUND(I41*100/H41,1))</f>
        <v>72.7</v>
      </c>
      <c r="K41" s="44">
        <v>17</v>
      </c>
    </row>
    <row r="42" spans="1:11" ht="15">
      <c r="A42" s="21"/>
      <c r="B42" s="18"/>
      <c r="C42" s="19"/>
      <c r="D42" s="20"/>
      <c r="E42" s="20" t="str">
        <f>IF(D42=0,"0",3*F42+2*G42+I42)</f>
        <v>0</v>
      </c>
      <c r="F42" s="20"/>
      <c r="G42" s="20"/>
      <c r="H42" s="20"/>
      <c r="I42" s="45"/>
      <c r="J42" s="45" t="str">
        <f>IF(AND(H42=0,I42=0)," - ",ROUND(I42*100/H42,1))</f>
        <v> - </v>
      </c>
      <c r="K42" s="46"/>
    </row>
    <row r="43" spans="1:11" ht="15">
      <c r="A43" s="21"/>
      <c r="B43" s="18"/>
      <c r="C43" s="19"/>
      <c r="D43" s="20"/>
      <c r="E43" s="20" t="str">
        <f>IF(D43=0,"0",3*F43+2*G43+I43)</f>
        <v>0</v>
      </c>
      <c r="F43" s="20"/>
      <c r="G43" s="20"/>
      <c r="H43" s="20"/>
      <c r="I43" s="45"/>
      <c r="J43" s="45" t="str">
        <f>IF(AND(H43=0,I43=0)," - ",ROUND(I43*100/H43,1))</f>
        <v> - </v>
      </c>
      <c r="K43" s="46"/>
    </row>
    <row r="44" spans="1:11" ht="15">
      <c r="A44" s="21"/>
      <c r="B44" s="18"/>
      <c r="C44" s="19"/>
      <c r="D44" s="20"/>
      <c r="E44" s="20" t="str">
        <f t="shared" si="3"/>
        <v>0</v>
      </c>
      <c r="F44" s="20"/>
      <c r="G44" s="20"/>
      <c r="H44" s="20"/>
      <c r="I44" s="45"/>
      <c r="J44" s="45" t="str">
        <f t="shared" si="4"/>
        <v> - </v>
      </c>
      <c r="K44" s="46"/>
    </row>
    <row r="45" spans="1:11" ht="15">
      <c r="A45" s="21"/>
      <c r="B45" s="18"/>
      <c r="C45" s="19"/>
      <c r="D45" s="20"/>
      <c r="E45" s="20" t="str">
        <f t="shared" si="3"/>
        <v>0</v>
      </c>
      <c r="F45" s="20"/>
      <c r="G45" s="20"/>
      <c r="H45" s="20"/>
      <c r="I45" s="45"/>
      <c r="J45" s="45" t="str">
        <f t="shared" si="4"/>
        <v> - </v>
      </c>
      <c r="K45" s="46"/>
    </row>
    <row r="46" spans="1:11" ht="15">
      <c r="A46" s="21"/>
      <c r="B46" s="18"/>
      <c r="C46" s="19"/>
      <c r="D46" s="20"/>
      <c r="E46" s="20" t="str">
        <f t="shared" si="3"/>
        <v>0</v>
      </c>
      <c r="F46" s="20"/>
      <c r="G46" s="20"/>
      <c r="H46" s="20"/>
      <c r="I46" s="45"/>
      <c r="J46" s="45" t="str">
        <f t="shared" si="4"/>
        <v> - </v>
      </c>
      <c r="K46" s="46"/>
    </row>
    <row r="47" spans="1:11" ht="15">
      <c r="A47" s="21"/>
      <c r="B47" s="18"/>
      <c r="C47" s="19"/>
      <c r="D47" s="20"/>
      <c r="E47" s="20" t="str">
        <f t="shared" si="3"/>
        <v>0</v>
      </c>
      <c r="F47" s="20"/>
      <c r="G47" s="20"/>
      <c r="H47" s="20"/>
      <c r="I47" s="45"/>
      <c r="J47" s="45" t="str">
        <f t="shared" si="4"/>
        <v> - </v>
      </c>
      <c r="K47" s="46"/>
    </row>
    <row r="48" spans="1:11" ht="15">
      <c r="A48" s="21"/>
      <c r="B48" s="18"/>
      <c r="C48" s="19"/>
      <c r="D48" s="20"/>
      <c r="E48" s="20" t="str">
        <f t="shared" si="3"/>
        <v>0</v>
      </c>
      <c r="F48" s="20"/>
      <c r="G48" s="20"/>
      <c r="H48" s="20"/>
      <c r="I48" s="45"/>
      <c r="J48" s="45" t="str">
        <f t="shared" si="4"/>
        <v> - </v>
      </c>
      <c r="K48" s="46"/>
    </row>
    <row r="49" spans="1:11" ht="15">
      <c r="A49" s="21"/>
      <c r="B49" s="18"/>
      <c r="C49" s="19"/>
      <c r="D49" s="20"/>
      <c r="E49" s="20" t="str">
        <f t="shared" si="3"/>
        <v>0</v>
      </c>
      <c r="F49" s="20"/>
      <c r="G49" s="20"/>
      <c r="H49" s="20"/>
      <c r="I49" s="45"/>
      <c r="J49" s="45" t="str">
        <f t="shared" si="4"/>
        <v> - </v>
      </c>
      <c r="K49" s="46"/>
    </row>
    <row r="50" spans="1:11" ht="15">
      <c r="A50" s="21"/>
      <c r="B50" s="18"/>
      <c r="C50" s="19"/>
      <c r="D50" s="20"/>
      <c r="E50" s="20"/>
      <c r="F50" s="20"/>
      <c r="G50" s="20"/>
      <c r="H50" s="20"/>
      <c r="I50" s="45"/>
      <c r="J50" s="45" t="str">
        <f t="shared" si="4"/>
        <v> - </v>
      </c>
      <c r="K50" s="46"/>
    </row>
    <row r="51" spans="1:11" ht="15">
      <c r="A51" s="21"/>
      <c r="B51" s="18"/>
      <c r="C51" s="19"/>
      <c r="D51" s="20"/>
      <c r="E51" s="20"/>
      <c r="F51" s="20"/>
      <c r="G51" s="20"/>
      <c r="H51" s="20"/>
      <c r="I51" s="45"/>
      <c r="J51" s="45" t="str">
        <f t="shared" si="4"/>
        <v> - </v>
      </c>
      <c r="K51" s="46"/>
    </row>
    <row r="52" spans="1:11" ht="15">
      <c r="A52" s="17"/>
      <c r="B52" s="18"/>
      <c r="C52" s="19"/>
      <c r="D52" s="20"/>
      <c r="E52" s="20"/>
      <c r="F52" s="20"/>
      <c r="G52" s="20"/>
      <c r="H52" s="20"/>
      <c r="I52" s="45"/>
      <c r="J52" s="45" t="str">
        <f>IF(AND(H52=0,I52=0)," - ",ROUND(I52*100/H52,1))</f>
        <v> - </v>
      </c>
      <c r="K52" s="46"/>
    </row>
    <row r="53" spans="1:11" ht="18">
      <c r="A53" s="47"/>
      <c r="B53" s="48"/>
      <c r="C53" s="49" t="s">
        <v>96</v>
      </c>
      <c r="D53" s="50">
        <f aca="true" t="shared" si="5" ref="D53:I53">SUM(D41:D52)</f>
        <v>12</v>
      </c>
      <c r="E53" s="50">
        <f t="shared" si="5"/>
        <v>71</v>
      </c>
      <c r="F53" s="50">
        <f t="shared" si="5"/>
        <v>11</v>
      </c>
      <c r="G53" s="50">
        <f t="shared" si="5"/>
        <v>15</v>
      </c>
      <c r="H53" s="50">
        <f t="shared" si="5"/>
        <v>11</v>
      </c>
      <c r="I53" s="51">
        <f t="shared" si="5"/>
        <v>8</v>
      </c>
      <c r="J53" s="51">
        <f>IF(H53="0","0",ROUND(I53*100/H53,1))</f>
        <v>72.7</v>
      </c>
      <c r="K53" s="52">
        <f>SUM(K41:K52)</f>
        <v>17</v>
      </c>
    </row>
  </sheetData>
  <sheetProtection/>
  <printOptions/>
  <pageMargins left="0.75" right="0.75" top="1" bottom="1" header="0.5118055555555556" footer="0.5118055555555556"/>
  <pageSetup fitToHeight="1" fitToWidth="1" horizontalDpi="300" verticalDpi="3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1:K53"/>
  <sheetViews>
    <sheetView showGridLines="0" zoomScale="75" zoomScaleNormal="75" zoomScalePageLayoutView="0" workbookViewId="0" topLeftCell="A1">
      <selection activeCell="K37" sqref="K37"/>
    </sheetView>
  </sheetViews>
  <sheetFormatPr defaultColWidth="8.8984375" defaultRowHeight="15.75"/>
  <cols>
    <col min="1" max="1" width="6.19921875" style="22" customWidth="1"/>
    <col min="2" max="2" width="1.8984375" style="22" customWidth="1"/>
    <col min="3" max="3" width="15.69921875" style="22" customWidth="1"/>
    <col min="4" max="4" width="5.296875" style="22" customWidth="1"/>
    <col min="5" max="5" width="8" style="22" customWidth="1"/>
    <col min="6" max="6" width="6.8984375" style="22" customWidth="1"/>
    <col min="7" max="7" width="8.8984375" style="22" customWidth="1"/>
    <col min="8" max="8" width="6.09765625" style="22" customWidth="1"/>
    <col min="9" max="9" width="8.8984375" style="22" customWidth="1"/>
    <col min="10" max="10" width="5.796875" style="22" customWidth="1"/>
    <col min="11" max="11" width="6.8984375" style="22" customWidth="1"/>
    <col min="12" max="16384" width="8.8984375" style="22" customWidth="1"/>
  </cols>
  <sheetData>
    <row r="1" ht="15">
      <c r="J1" s="23"/>
    </row>
    <row r="2" spans="1:8" ht="15">
      <c r="A2" s="22" t="s">
        <v>76</v>
      </c>
      <c r="D2" s="22">
        <f>rozpis!D12</f>
        <v>302</v>
      </c>
      <c r="F2" s="22" t="s">
        <v>77</v>
      </c>
      <c r="H2" s="22">
        <v>9</v>
      </c>
    </row>
    <row r="4" spans="1:9" ht="23.25">
      <c r="A4" s="24" t="s">
        <v>78</v>
      </c>
      <c r="E4" s="24" t="str">
        <f>rozpis!F12</f>
        <v>doma</v>
      </c>
      <c r="G4" s="24" t="s">
        <v>79</v>
      </c>
      <c r="I4" s="25">
        <f>rozpis!E12</f>
        <v>40874</v>
      </c>
    </row>
    <row r="5" spans="1:10" ht="30">
      <c r="A5" s="75" t="s">
        <v>80</v>
      </c>
      <c r="B5" s="27"/>
      <c r="C5" s="27" t="str">
        <f>rozpis!H12</f>
        <v>SKB Česká Třebová </v>
      </c>
      <c r="F5" s="27"/>
      <c r="G5" s="28">
        <f>E32</f>
        <v>88</v>
      </c>
      <c r="H5" s="28" t="s">
        <v>81</v>
      </c>
      <c r="I5" s="28">
        <f>E35</f>
        <v>79</v>
      </c>
      <c r="J5" s="77"/>
    </row>
    <row r="6" spans="1:10" ht="30">
      <c r="A6" s="29">
        <f>IF(G5&gt;I5,1,0)</f>
        <v>1</v>
      </c>
      <c r="B6" s="27"/>
      <c r="C6" s="29">
        <f>IF(I5&gt;G5,1,0)</f>
        <v>0</v>
      </c>
      <c r="F6" s="30" t="s">
        <v>82</v>
      </c>
      <c r="G6" s="31">
        <v>45</v>
      </c>
      <c r="H6" s="31" t="s">
        <v>81</v>
      </c>
      <c r="I6" s="31">
        <v>28</v>
      </c>
      <c r="J6" s="32" t="s">
        <v>83</v>
      </c>
    </row>
    <row r="7" spans="1:10" ht="17.25" customHeight="1">
      <c r="A7" s="22" t="s">
        <v>84</v>
      </c>
      <c r="C7" s="22" t="str">
        <f>rozpis!I12</f>
        <v>Pumr</v>
      </c>
      <c r="D7" s="22" t="str">
        <f>rozpis!J12</f>
        <v>Maťátko</v>
      </c>
      <c r="F7" s="30"/>
      <c r="G7" s="31"/>
      <c r="H7" s="31"/>
      <c r="I7" s="31"/>
      <c r="J7" s="32"/>
    </row>
    <row r="9" spans="1:11" ht="18" customHeight="1">
      <c r="A9" s="33" t="s">
        <v>85</v>
      </c>
      <c r="B9" s="34"/>
      <c r="C9" s="34"/>
      <c r="D9" s="35"/>
      <c r="E9" s="36" t="s">
        <v>86</v>
      </c>
      <c r="F9" s="36" t="s">
        <v>87</v>
      </c>
      <c r="G9" s="36" t="s">
        <v>88</v>
      </c>
      <c r="H9" s="37" t="s">
        <v>89</v>
      </c>
      <c r="I9" s="38"/>
      <c r="J9" s="38"/>
      <c r="K9" s="39" t="s">
        <v>90</v>
      </c>
    </row>
    <row r="10" spans="1:11" ht="18" customHeight="1">
      <c r="A10" s="9" t="s">
        <v>32</v>
      </c>
      <c r="B10" s="11"/>
      <c r="C10" s="10" t="s">
        <v>33</v>
      </c>
      <c r="D10" s="12" t="s">
        <v>91</v>
      </c>
      <c r="E10" s="12" t="s">
        <v>92</v>
      </c>
      <c r="F10" s="40"/>
      <c r="G10" s="40"/>
      <c r="H10" s="12" t="s">
        <v>93</v>
      </c>
      <c r="I10" s="41" t="s">
        <v>94</v>
      </c>
      <c r="J10" s="41" t="s">
        <v>95</v>
      </c>
      <c r="K10" s="42" t="s">
        <v>92</v>
      </c>
    </row>
    <row r="11" spans="1:11" ht="18" customHeight="1">
      <c r="A11" s="13">
        <f>soupiska!C11</f>
        <v>12</v>
      </c>
      <c r="B11" s="15"/>
      <c r="C11" s="14" t="str">
        <f>soupiska!E11</f>
        <v>Čechovský Marek</v>
      </c>
      <c r="D11" s="16">
        <v>1</v>
      </c>
      <c r="E11" s="16">
        <f>IF(D11=0,"",3*F11+2*G11+I11)</f>
        <v>17</v>
      </c>
      <c r="F11" s="16">
        <v>0</v>
      </c>
      <c r="G11" s="16">
        <v>6</v>
      </c>
      <c r="H11" s="16">
        <v>9</v>
      </c>
      <c r="I11" s="43">
        <v>5</v>
      </c>
      <c r="J11" s="43">
        <f>IF(AND(H11=0,I11=0)," - ",ROUND(I11*100/H11,1))</f>
        <v>55.6</v>
      </c>
      <c r="K11" s="44">
        <v>4</v>
      </c>
    </row>
    <row r="12" spans="1:11" ht="18" customHeight="1">
      <c r="A12" s="21">
        <f>soupiska!C12</f>
        <v>0</v>
      </c>
      <c r="B12" s="18"/>
      <c r="C12" s="19" t="str">
        <f>soupiska!E12</f>
        <v>Dostál Radek</v>
      </c>
      <c r="D12" s="20">
        <v>0</v>
      </c>
      <c r="E12" s="20">
        <f>IF(D12=0,"",3*F12+2*G12+I12)</f>
      </c>
      <c r="F12" s="20"/>
      <c r="G12" s="20"/>
      <c r="H12" s="20"/>
      <c r="I12" s="45"/>
      <c r="J12" s="45" t="str">
        <f>IF(AND(H12=0,I12=0)," - ",ROUND(I12*100/H12,1))</f>
        <v> - </v>
      </c>
      <c r="K12" s="46"/>
    </row>
    <row r="13" spans="1:11" ht="18" customHeight="1">
      <c r="A13" s="21">
        <f>soupiska!C13</f>
        <v>14</v>
      </c>
      <c r="B13" s="18"/>
      <c r="C13" s="19" t="str">
        <f>soupiska!E13</f>
        <v>Ducháček Ludvík</v>
      </c>
      <c r="D13" s="20">
        <v>0</v>
      </c>
      <c r="E13" s="20">
        <f aca="true" t="shared" si="0" ref="E13:E30">IF(D13=0,"",3*F13+2*G13+I13)</f>
      </c>
      <c r="F13" s="20"/>
      <c r="G13" s="20"/>
      <c r="H13" s="20"/>
      <c r="I13" s="45"/>
      <c r="J13" s="45" t="str">
        <f aca="true" t="shared" si="1" ref="J13:J30">IF(AND(H13=0,I13=0)," - ",ROUND(I13*100/H13,1))</f>
        <v> - </v>
      </c>
      <c r="K13" s="46"/>
    </row>
    <row r="14" spans="1:11" ht="18" customHeight="1">
      <c r="A14" s="17">
        <f>soupiska!C14</f>
        <v>20</v>
      </c>
      <c r="B14" s="18"/>
      <c r="C14" s="19" t="str">
        <f>soupiska!E14</f>
        <v>Dvořák Milan</v>
      </c>
      <c r="D14" s="20">
        <v>0</v>
      </c>
      <c r="E14" s="20">
        <f t="shared" si="0"/>
      </c>
      <c r="F14" s="20"/>
      <c r="G14" s="20"/>
      <c r="H14" s="20"/>
      <c r="I14" s="45"/>
      <c r="J14" s="45" t="str">
        <f t="shared" si="1"/>
        <v> - </v>
      </c>
      <c r="K14" s="46"/>
    </row>
    <row r="15" spans="1:11" ht="18" customHeight="1">
      <c r="A15" s="17">
        <f>soupiska!C15</f>
        <v>4</v>
      </c>
      <c r="B15" s="18"/>
      <c r="C15" s="19" t="str">
        <f>soupiska!E15</f>
        <v>Fiksa Ondřej</v>
      </c>
      <c r="D15" s="20">
        <v>1</v>
      </c>
      <c r="E15" s="20">
        <f>IF(D15=0,"",3*F15+2*G15+I15)</f>
        <v>12</v>
      </c>
      <c r="F15" s="20">
        <v>0</v>
      </c>
      <c r="G15" s="20">
        <v>5</v>
      </c>
      <c r="H15" s="20">
        <v>5</v>
      </c>
      <c r="I15" s="45">
        <v>2</v>
      </c>
      <c r="J15" s="45">
        <f>IF(AND(H15=0,I15=0)," - ",ROUND(I15*100/H15,1))</f>
        <v>40</v>
      </c>
      <c r="K15" s="46">
        <v>2</v>
      </c>
    </row>
    <row r="16" spans="1:11" ht="18" customHeight="1">
      <c r="A16" s="17">
        <f>soupiska!C16</f>
        <v>15</v>
      </c>
      <c r="B16" s="18"/>
      <c r="C16" s="19" t="str">
        <f>soupiska!E16</f>
        <v>Hedvičák Jaroslav</v>
      </c>
      <c r="D16" s="20">
        <v>1</v>
      </c>
      <c r="E16" s="20">
        <f t="shared" si="0"/>
        <v>21</v>
      </c>
      <c r="F16" s="20">
        <v>1</v>
      </c>
      <c r="G16" s="20">
        <v>7</v>
      </c>
      <c r="H16" s="20">
        <v>6</v>
      </c>
      <c r="I16" s="45">
        <v>4</v>
      </c>
      <c r="J16" s="45">
        <f t="shared" si="1"/>
        <v>66.7</v>
      </c>
      <c r="K16" s="46">
        <v>0</v>
      </c>
    </row>
    <row r="17" spans="1:11" ht="18" customHeight="1">
      <c r="A17" s="17">
        <f>soupiska!C17</f>
        <v>10</v>
      </c>
      <c r="B17" s="18"/>
      <c r="C17" s="19" t="str">
        <f>soupiska!E17</f>
        <v>Krontorád Pavel</v>
      </c>
      <c r="D17" s="20">
        <v>0</v>
      </c>
      <c r="E17" s="20">
        <f t="shared" si="0"/>
      </c>
      <c r="F17" s="20"/>
      <c r="G17" s="20"/>
      <c r="H17" s="20"/>
      <c r="I17" s="45"/>
      <c r="J17" s="45" t="str">
        <f t="shared" si="1"/>
        <v> - </v>
      </c>
      <c r="K17" s="46"/>
    </row>
    <row r="18" spans="1:11" ht="18" customHeight="1">
      <c r="A18" s="17">
        <f>soupiska!C18</f>
        <v>7</v>
      </c>
      <c r="B18" s="18"/>
      <c r="C18" s="19" t="str">
        <f>soupiska!E18</f>
        <v>Krontorád Vít</v>
      </c>
      <c r="D18" s="20">
        <v>1</v>
      </c>
      <c r="E18" s="20">
        <f t="shared" si="0"/>
        <v>27</v>
      </c>
      <c r="F18" s="20">
        <v>0</v>
      </c>
      <c r="G18" s="20">
        <v>13</v>
      </c>
      <c r="H18" s="20">
        <v>2</v>
      </c>
      <c r="I18" s="45">
        <v>1</v>
      </c>
      <c r="J18" s="45">
        <f t="shared" si="1"/>
        <v>50</v>
      </c>
      <c r="K18" s="46">
        <v>2</v>
      </c>
    </row>
    <row r="19" spans="1:11" ht="18" customHeight="1">
      <c r="A19" s="17">
        <f>soupiska!C19</f>
        <v>6</v>
      </c>
      <c r="B19" s="18"/>
      <c r="C19" s="19" t="str">
        <f>soupiska!E19</f>
        <v>Krška Josef</v>
      </c>
      <c r="D19" s="20">
        <v>0</v>
      </c>
      <c r="E19" s="20">
        <f t="shared" si="0"/>
      </c>
      <c r="F19" s="20"/>
      <c r="G19" s="20"/>
      <c r="H19" s="20"/>
      <c r="I19" s="45"/>
      <c r="J19" s="45" t="str">
        <f>IF(AND(H19=0,I19=0)," - ",ROUND(I19*100/H19,1))</f>
        <v> - </v>
      </c>
      <c r="K19" s="46"/>
    </row>
    <row r="20" spans="1:11" ht="18" customHeight="1">
      <c r="A20" s="17">
        <f>soupiska!C20</f>
        <v>18</v>
      </c>
      <c r="B20" s="18"/>
      <c r="C20" s="19" t="str">
        <f>soupiska!E20</f>
        <v>Maca Radek</v>
      </c>
      <c r="D20" s="20">
        <v>0</v>
      </c>
      <c r="E20" s="20">
        <f t="shared" si="0"/>
      </c>
      <c r="F20" s="20"/>
      <c r="G20" s="20"/>
      <c r="H20" s="20"/>
      <c r="I20" s="45"/>
      <c r="J20" s="45" t="str">
        <f t="shared" si="1"/>
        <v> - </v>
      </c>
      <c r="K20" s="46"/>
    </row>
    <row r="21" spans="1:11" ht="18" customHeight="1">
      <c r="A21" s="21">
        <f>soupiska!C21</f>
        <v>17</v>
      </c>
      <c r="B21" s="18"/>
      <c r="C21" s="19" t="str">
        <f>soupiska!E21</f>
        <v>Müller Tomáš</v>
      </c>
      <c r="D21" s="20">
        <v>0</v>
      </c>
      <c r="E21" s="20">
        <f t="shared" si="0"/>
      </c>
      <c r="F21" s="20"/>
      <c r="G21" s="20"/>
      <c r="H21" s="20"/>
      <c r="I21" s="45"/>
      <c r="J21" s="45" t="str">
        <f t="shared" si="1"/>
        <v> - </v>
      </c>
      <c r="K21" s="46"/>
    </row>
    <row r="22" spans="1:11" ht="18" customHeight="1">
      <c r="A22" s="21">
        <f>soupiska!C22</f>
        <v>17</v>
      </c>
      <c r="B22" s="18"/>
      <c r="C22" s="19" t="str">
        <f>soupiska!E22</f>
        <v>Müller Petr</v>
      </c>
      <c r="D22" s="20">
        <v>0</v>
      </c>
      <c r="E22" s="20">
        <f t="shared" si="0"/>
      </c>
      <c r="F22" s="20"/>
      <c r="G22" s="20"/>
      <c r="H22" s="20"/>
      <c r="I22" s="45"/>
      <c r="J22" s="45" t="str">
        <f t="shared" si="1"/>
        <v> - </v>
      </c>
      <c r="K22" s="46"/>
    </row>
    <row r="23" spans="1:11" ht="18" customHeight="1">
      <c r="A23" s="21">
        <f>soupiska!C23</f>
        <v>16</v>
      </c>
      <c r="B23" s="18"/>
      <c r="C23" s="19" t="str">
        <f>soupiska!E23</f>
        <v>Nepustil Petr</v>
      </c>
      <c r="D23" s="20">
        <v>1</v>
      </c>
      <c r="E23" s="20">
        <f t="shared" si="0"/>
        <v>6</v>
      </c>
      <c r="F23" s="20">
        <v>0</v>
      </c>
      <c r="G23" s="20">
        <v>3</v>
      </c>
      <c r="H23" s="20">
        <v>1</v>
      </c>
      <c r="I23" s="45">
        <v>0</v>
      </c>
      <c r="J23" s="45">
        <f t="shared" si="1"/>
        <v>0</v>
      </c>
      <c r="K23" s="46">
        <v>2</v>
      </c>
    </row>
    <row r="24" spans="1:11" ht="18" customHeight="1">
      <c r="A24" s="21">
        <f>soupiska!C24</f>
        <v>8</v>
      </c>
      <c r="B24" s="18"/>
      <c r="C24" s="19" t="str">
        <f>soupiska!E24</f>
        <v>Petr Martin</v>
      </c>
      <c r="D24" s="20">
        <v>0</v>
      </c>
      <c r="E24" s="20">
        <f t="shared" si="0"/>
      </c>
      <c r="F24" s="20"/>
      <c r="G24" s="20"/>
      <c r="H24" s="20"/>
      <c r="I24" s="45"/>
      <c r="J24" s="45" t="str">
        <f t="shared" si="1"/>
        <v> - </v>
      </c>
      <c r="K24" s="46"/>
    </row>
    <row r="25" spans="1:11" ht="18" customHeight="1">
      <c r="A25" s="17">
        <f>soupiska!C25</f>
        <v>0</v>
      </c>
      <c r="B25" s="18"/>
      <c r="C25" s="19" t="str">
        <f>soupiska!E25</f>
        <v>Teplý Petr</v>
      </c>
      <c r="D25" s="20">
        <v>0</v>
      </c>
      <c r="E25" s="20">
        <f t="shared" si="0"/>
      </c>
      <c r="F25" s="20"/>
      <c r="G25" s="20"/>
      <c r="H25" s="20"/>
      <c r="I25" s="45"/>
      <c r="J25" s="45" t="str">
        <f t="shared" si="1"/>
        <v> - </v>
      </c>
      <c r="K25" s="46"/>
    </row>
    <row r="26" spans="1:11" ht="18" customHeight="1">
      <c r="A26" s="17">
        <f>soupiska!C26</f>
        <v>9</v>
      </c>
      <c r="B26" s="18"/>
      <c r="C26" s="19" t="str">
        <f>soupiska!E26</f>
        <v>Rychtář Jan</v>
      </c>
      <c r="D26" s="20">
        <v>0</v>
      </c>
      <c r="E26" s="20">
        <f t="shared" si="0"/>
      </c>
      <c r="F26" s="20"/>
      <c r="G26" s="20"/>
      <c r="H26" s="20"/>
      <c r="I26" s="45"/>
      <c r="J26" s="45" t="str">
        <f t="shared" si="1"/>
        <v> - </v>
      </c>
      <c r="K26" s="46"/>
    </row>
    <row r="27" spans="1:11" ht="18" customHeight="1">
      <c r="A27" s="17">
        <f>soupiska!C27</f>
        <v>14</v>
      </c>
      <c r="B27" s="18"/>
      <c r="C27" s="19" t="str">
        <f>soupiska!E27</f>
        <v>Slezák Jakub</v>
      </c>
      <c r="D27" s="20">
        <v>1</v>
      </c>
      <c r="E27" s="20">
        <f t="shared" si="0"/>
        <v>5</v>
      </c>
      <c r="F27" s="20">
        <v>0</v>
      </c>
      <c r="G27" s="20">
        <v>1</v>
      </c>
      <c r="H27" s="20">
        <v>4</v>
      </c>
      <c r="I27" s="45">
        <v>3</v>
      </c>
      <c r="J27" s="45">
        <f t="shared" si="1"/>
        <v>75</v>
      </c>
      <c r="K27" s="46">
        <v>2</v>
      </c>
    </row>
    <row r="28" spans="1:11" ht="18" customHeight="1">
      <c r="A28" s="17">
        <f>soupiska!C28</f>
        <v>5</v>
      </c>
      <c r="B28" s="18"/>
      <c r="C28" s="19" t="str">
        <f>soupiska!E28</f>
        <v>Straka Tomáš</v>
      </c>
      <c r="D28" s="20">
        <v>0</v>
      </c>
      <c r="E28" s="20">
        <f t="shared" si="0"/>
      </c>
      <c r="F28" s="20"/>
      <c r="G28" s="20"/>
      <c r="H28" s="20"/>
      <c r="I28" s="45"/>
      <c r="J28" s="45" t="str">
        <f t="shared" si="1"/>
        <v> - </v>
      </c>
      <c r="K28" s="46"/>
    </row>
    <row r="29" spans="1:11" ht="18" customHeight="1">
      <c r="A29" s="21">
        <f>soupiska!C29</f>
        <v>21</v>
      </c>
      <c r="B29" s="18"/>
      <c r="C29" s="19" t="str">
        <f>soupiska!E29</f>
        <v>Stríž Rostislav</v>
      </c>
      <c r="D29" s="20">
        <v>0</v>
      </c>
      <c r="E29" s="20">
        <f t="shared" si="0"/>
      </c>
      <c r="F29" s="20"/>
      <c r="G29" s="20"/>
      <c r="H29" s="20"/>
      <c r="I29" s="45"/>
      <c r="J29" s="45" t="str">
        <f t="shared" si="1"/>
        <v> - </v>
      </c>
      <c r="K29" s="46"/>
    </row>
    <row r="30" spans="1:11" ht="18" customHeight="1">
      <c r="A30" s="21">
        <f>soupiska!C30</f>
        <v>0</v>
      </c>
      <c r="B30" s="18"/>
      <c r="C30" s="19" t="str">
        <f>soupiska!E30</f>
        <v>Šulc Michal</v>
      </c>
      <c r="D30" s="20">
        <v>0</v>
      </c>
      <c r="E30" s="20">
        <f t="shared" si="0"/>
      </c>
      <c r="F30" s="20"/>
      <c r="G30" s="20"/>
      <c r="H30" s="20"/>
      <c r="I30" s="45"/>
      <c r="J30" s="45" t="str">
        <f t="shared" si="1"/>
        <v> - </v>
      </c>
      <c r="K30" s="46"/>
    </row>
    <row r="31" spans="1:11" ht="18" customHeight="1">
      <c r="A31" s="21">
        <f>soupiska!C31</f>
        <v>0</v>
      </c>
      <c r="B31" s="18"/>
      <c r="C31" s="19" t="str">
        <f>soupiska!E31</f>
        <v>Trojan Pavel</v>
      </c>
      <c r="D31" s="20">
        <v>1</v>
      </c>
      <c r="E31" s="20">
        <f>IF(D31=0,"",3*F31+2*G31+I31)</f>
        <v>0</v>
      </c>
      <c r="F31" s="20">
        <v>0</v>
      </c>
      <c r="G31" s="20">
        <v>0</v>
      </c>
      <c r="H31" s="20">
        <v>0</v>
      </c>
      <c r="I31" s="45">
        <v>0</v>
      </c>
      <c r="J31" s="45" t="str">
        <f>IF(AND(H31=0,I31=0)," - ",ROUND(I31*100/H31,1))</f>
        <v> - </v>
      </c>
      <c r="K31" s="46">
        <v>0</v>
      </c>
    </row>
    <row r="32" spans="1:11" ht="18" customHeight="1">
      <c r="A32" s="47"/>
      <c r="B32" s="48"/>
      <c r="C32" s="49" t="s">
        <v>96</v>
      </c>
      <c r="D32" s="50">
        <f aca="true" t="shared" si="2" ref="D32:I32">SUM(D11:D31)</f>
        <v>7</v>
      </c>
      <c r="E32" s="50">
        <f t="shared" si="2"/>
        <v>88</v>
      </c>
      <c r="F32" s="50">
        <f t="shared" si="2"/>
        <v>1</v>
      </c>
      <c r="G32" s="50">
        <f t="shared" si="2"/>
        <v>35</v>
      </c>
      <c r="H32" s="50">
        <f t="shared" si="2"/>
        <v>27</v>
      </c>
      <c r="I32" s="51">
        <f t="shared" si="2"/>
        <v>15</v>
      </c>
      <c r="J32" s="51">
        <f>IF(H32="0","0",ROUND(I32*100/H32,1))</f>
        <v>55.6</v>
      </c>
      <c r="K32" s="52">
        <f>SUM(K11:K31)</f>
        <v>12</v>
      </c>
    </row>
    <row r="33" spans="1:11" ht="18" customHeight="1">
      <c r="A33" s="53"/>
      <c r="B33" s="53"/>
      <c r="C33" s="53"/>
      <c r="D33" s="54"/>
      <c r="E33" s="54"/>
      <c r="F33" s="54"/>
      <c r="G33" s="54"/>
      <c r="H33" s="54"/>
      <c r="I33" s="54"/>
      <c r="J33" s="54"/>
      <c r="K33" s="54"/>
    </row>
    <row r="34" spans="1:11" ht="18" customHeight="1">
      <c r="A34" s="55"/>
      <c r="B34" s="55"/>
      <c r="C34" s="55"/>
      <c r="D34" s="56"/>
      <c r="E34" s="56"/>
      <c r="F34" s="56"/>
      <c r="G34" s="56"/>
      <c r="H34" s="56"/>
      <c r="I34" s="56"/>
      <c r="J34" s="56"/>
      <c r="K34" s="56"/>
    </row>
    <row r="35" spans="1:11" ht="18" customHeight="1">
      <c r="A35" s="57"/>
      <c r="B35" s="58"/>
      <c r="C35" s="59" t="s">
        <v>97</v>
      </c>
      <c r="D35" s="60">
        <f>D53</f>
        <v>8</v>
      </c>
      <c r="E35" s="60">
        <f>F35*3+G35*2+I35</f>
        <v>79</v>
      </c>
      <c r="F35" s="60">
        <f>F53</f>
        <v>6</v>
      </c>
      <c r="G35" s="60">
        <f>G53</f>
        <v>24</v>
      </c>
      <c r="H35" s="60">
        <f>H53</f>
        <v>15</v>
      </c>
      <c r="I35" s="61">
        <f>I53</f>
        <v>13</v>
      </c>
      <c r="J35" s="61">
        <f>IF(H35="0","0",ROUND(I35*100/H35,1))</f>
        <v>86.7</v>
      </c>
      <c r="K35" s="62">
        <f>K53</f>
        <v>22</v>
      </c>
    </row>
    <row r="39" spans="1:11" ht="15">
      <c r="A39" s="33" t="s">
        <v>85</v>
      </c>
      <c r="B39" s="34"/>
      <c r="C39" s="34"/>
      <c r="D39" s="35"/>
      <c r="E39" s="36" t="s">
        <v>86</v>
      </c>
      <c r="F39" s="36" t="s">
        <v>87</v>
      </c>
      <c r="G39" s="36" t="s">
        <v>88</v>
      </c>
      <c r="H39" s="37" t="s">
        <v>89</v>
      </c>
      <c r="I39" s="38"/>
      <c r="J39" s="38"/>
      <c r="K39" s="39" t="s">
        <v>90</v>
      </c>
    </row>
    <row r="40" spans="1:11" ht="15">
      <c r="A40" s="9" t="s">
        <v>32</v>
      </c>
      <c r="B40" s="11"/>
      <c r="C40" s="10" t="s">
        <v>33</v>
      </c>
      <c r="D40" s="12"/>
      <c r="E40" s="12" t="s">
        <v>92</v>
      </c>
      <c r="F40" s="40"/>
      <c r="G40" s="40"/>
      <c r="H40" s="12"/>
      <c r="I40" s="41"/>
      <c r="J40" s="41" t="s">
        <v>95</v>
      </c>
      <c r="K40" s="42"/>
    </row>
    <row r="41" spans="1:11" ht="15">
      <c r="A41" s="13" t="s">
        <v>101</v>
      </c>
      <c r="B41" s="15"/>
      <c r="C41" s="14"/>
      <c r="D41" s="16">
        <v>8</v>
      </c>
      <c r="E41" s="20">
        <f>IF(D41=0,"0",3*F41+2*G41+I41)</f>
        <v>79</v>
      </c>
      <c r="F41" s="16">
        <v>6</v>
      </c>
      <c r="G41" s="16">
        <v>24</v>
      </c>
      <c r="H41" s="16">
        <v>15</v>
      </c>
      <c r="I41" s="43">
        <v>13</v>
      </c>
      <c r="J41" s="43">
        <f>IF(AND(H41=0,I41=0)," - ",ROUND(I41*100/H41,1))</f>
        <v>86.7</v>
      </c>
      <c r="K41" s="44">
        <v>22</v>
      </c>
    </row>
    <row r="42" spans="1:11" ht="15">
      <c r="A42" s="21"/>
      <c r="B42" s="18"/>
      <c r="C42" s="19"/>
      <c r="D42" s="20"/>
      <c r="E42" s="20" t="str">
        <f>IF(D42=0,"0",3*F42+2*G42+I42)</f>
        <v>0</v>
      </c>
      <c r="F42" s="20"/>
      <c r="G42" s="20"/>
      <c r="H42" s="20"/>
      <c r="I42" s="45"/>
      <c r="J42" s="45" t="str">
        <f>IF(AND(H42=0,I42=0)," - ",ROUND(I42*100/H42,1))</f>
        <v> - </v>
      </c>
      <c r="K42" s="46"/>
    </row>
    <row r="43" spans="1:11" ht="15">
      <c r="A43" s="21"/>
      <c r="B43" s="18"/>
      <c r="C43" s="19"/>
      <c r="D43" s="20"/>
      <c r="E43" s="20" t="str">
        <f aca="true" t="shared" si="3" ref="E43:E51">IF(D43=0,"0",3*F43+2*G43+I43)</f>
        <v>0</v>
      </c>
      <c r="F43" s="20"/>
      <c r="G43" s="20"/>
      <c r="H43" s="20"/>
      <c r="I43" s="45"/>
      <c r="J43" s="45" t="str">
        <f aca="true" t="shared" si="4" ref="J43:J51">IF(AND(H43=0,I43=0)," - ",ROUND(I43*100/H43,1))</f>
        <v> - </v>
      </c>
      <c r="K43" s="46"/>
    </row>
    <row r="44" spans="1:11" ht="15">
      <c r="A44" s="21"/>
      <c r="B44" s="18"/>
      <c r="C44" s="19"/>
      <c r="D44" s="20"/>
      <c r="E44" s="20" t="str">
        <f>IF(D44=0,"0",3*F44+2*G44+I44)</f>
        <v>0</v>
      </c>
      <c r="F44" s="20"/>
      <c r="G44" s="20"/>
      <c r="H44" s="20"/>
      <c r="I44" s="45"/>
      <c r="J44" s="45" t="str">
        <f>IF(AND(H44=0,I44=0)," - ",ROUND(I44*100/H44,1))</f>
        <v> - </v>
      </c>
      <c r="K44" s="46"/>
    </row>
    <row r="45" spans="1:11" ht="15">
      <c r="A45" s="21"/>
      <c r="B45" s="18"/>
      <c r="C45" s="19"/>
      <c r="D45" s="20"/>
      <c r="E45" s="20" t="str">
        <f t="shared" si="3"/>
        <v>0</v>
      </c>
      <c r="F45" s="20"/>
      <c r="G45" s="20"/>
      <c r="H45" s="20"/>
      <c r="I45" s="45"/>
      <c r="J45" s="45" t="str">
        <f t="shared" si="4"/>
        <v> - </v>
      </c>
      <c r="K45" s="46"/>
    </row>
    <row r="46" spans="1:11" ht="15">
      <c r="A46" s="17"/>
      <c r="B46" s="18"/>
      <c r="C46" s="19"/>
      <c r="D46" s="20"/>
      <c r="E46" s="20" t="str">
        <f t="shared" si="3"/>
        <v>0</v>
      </c>
      <c r="F46" s="20"/>
      <c r="G46" s="20"/>
      <c r="H46" s="20"/>
      <c r="I46" s="45"/>
      <c r="J46" s="45" t="str">
        <f t="shared" si="4"/>
        <v> - </v>
      </c>
      <c r="K46" s="46"/>
    </row>
    <row r="47" spans="1:11" ht="15">
      <c r="A47" s="21"/>
      <c r="B47" s="18"/>
      <c r="C47" s="19"/>
      <c r="D47" s="20"/>
      <c r="E47" s="20" t="str">
        <f>IF(D47=0,"0",3*F47+2*G47+I47)</f>
        <v>0</v>
      </c>
      <c r="F47" s="20"/>
      <c r="G47" s="20"/>
      <c r="H47" s="20"/>
      <c r="I47" s="45"/>
      <c r="J47" s="45" t="str">
        <f>IF(AND(H47=0,I47=0)," - ",ROUND(I47*100/H47,1))</f>
        <v> - </v>
      </c>
      <c r="K47" s="46"/>
    </row>
    <row r="48" spans="1:11" ht="15">
      <c r="A48" s="21"/>
      <c r="B48" s="18"/>
      <c r="C48" s="19"/>
      <c r="D48" s="20"/>
      <c r="E48" s="20" t="str">
        <f t="shared" si="3"/>
        <v>0</v>
      </c>
      <c r="F48" s="20"/>
      <c r="G48" s="20"/>
      <c r="H48" s="20"/>
      <c r="I48" s="45"/>
      <c r="J48" s="45" t="str">
        <f t="shared" si="4"/>
        <v> - </v>
      </c>
      <c r="K48" s="46"/>
    </row>
    <row r="49" spans="1:11" ht="15">
      <c r="A49" s="21"/>
      <c r="B49" s="18"/>
      <c r="C49" s="19"/>
      <c r="D49" s="20"/>
      <c r="E49" s="20" t="str">
        <f t="shared" si="3"/>
        <v>0</v>
      </c>
      <c r="F49" s="20"/>
      <c r="G49" s="20"/>
      <c r="H49" s="20"/>
      <c r="I49" s="45"/>
      <c r="J49" s="45" t="str">
        <f t="shared" si="4"/>
        <v> - </v>
      </c>
      <c r="K49" s="46"/>
    </row>
    <row r="50" spans="1:11" ht="15">
      <c r="A50" s="21"/>
      <c r="B50" s="18"/>
      <c r="C50" s="19"/>
      <c r="D50" s="20"/>
      <c r="E50" s="20" t="str">
        <f t="shared" si="3"/>
        <v>0</v>
      </c>
      <c r="F50" s="20"/>
      <c r="G50" s="20"/>
      <c r="H50" s="20"/>
      <c r="I50" s="45"/>
      <c r="J50" s="45" t="str">
        <f t="shared" si="4"/>
        <v> - </v>
      </c>
      <c r="K50" s="46"/>
    </row>
    <row r="51" spans="1:11" ht="15">
      <c r="A51" s="21"/>
      <c r="B51" s="18"/>
      <c r="C51" s="19"/>
      <c r="D51" s="20"/>
      <c r="E51" s="20" t="str">
        <f t="shared" si="3"/>
        <v>0</v>
      </c>
      <c r="F51" s="20"/>
      <c r="G51" s="20"/>
      <c r="H51" s="20"/>
      <c r="I51" s="45"/>
      <c r="J51" s="45" t="str">
        <f t="shared" si="4"/>
        <v> - </v>
      </c>
      <c r="K51" s="46"/>
    </row>
    <row r="52" spans="1:11" ht="15">
      <c r="A52" s="21"/>
      <c r="B52" s="18"/>
      <c r="C52" s="19"/>
      <c r="D52" s="20"/>
      <c r="E52" s="20" t="str">
        <f>IF(D52=0,"0",3*F52+2*G52+I52)</f>
        <v>0</v>
      </c>
      <c r="F52" s="20"/>
      <c r="G52" s="20"/>
      <c r="H52" s="20"/>
      <c r="I52" s="45"/>
      <c r="J52" s="45" t="str">
        <f>IF(AND(H52=0,I52=0)," - ",ROUND(I52*100/H52,1))</f>
        <v> - </v>
      </c>
      <c r="K52" s="46"/>
    </row>
    <row r="53" spans="1:11" ht="18">
      <c r="A53" s="47"/>
      <c r="B53" s="48"/>
      <c r="C53" s="49" t="s">
        <v>96</v>
      </c>
      <c r="D53" s="50">
        <f aca="true" t="shared" si="5" ref="D53:I53">SUM(D41:D52)</f>
        <v>8</v>
      </c>
      <c r="E53" s="50">
        <f t="shared" si="5"/>
        <v>79</v>
      </c>
      <c r="F53" s="50">
        <f t="shared" si="5"/>
        <v>6</v>
      </c>
      <c r="G53" s="50">
        <f t="shared" si="5"/>
        <v>24</v>
      </c>
      <c r="H53" s="50">
        <f t="shared" si="5"/>
        <v>15</v>
      </c>
      <c r="I53" s="51">
        <f t="shared" si="5"/>
        <v>13</v>
      </c>
      <c r="J53" s="51">
        <f>IF(H53="0","0",ROUND(I53*100/H53,1))</f>
        <v>86.7</v>
      </c>
      <c r="K53" s="52">
        <f>SUM(K41:K52)</f>
        <v>22</v>
      </c>
    </row>
  </sheetData>
  <sheetProtection/>
  <printOptions/>
  <pageMargins left="0.75" right="0.75" top="1" bottom="1" header="0.5118055555555556" footer="0.5118055555555556"/>
  <pageSetup fitToHeight="1" fitToWidth="1" horizontalDpi="300" verticalDpi="3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4">
    <pageSetUpPr fitToPage="1"/>
  </sheetPr>
  <dimension ref="A1:K53"/>
  <sheetViews>
    <sheetView showGridLines="0" zoomScale="75" zoomScaleNormal="75" zoomScalePageLayoutView="0" workbookViewId="0" topLeftCell="A1">
      <selection activeCell="A5" sqref="A5"/>
    </sheetView>
  </sheetViews>
  <sheetFormatPr defaultColWidth="8.8984375" defaultRowHeight="15.75"/>
  <cols>
    <col min="1" max="1" width="6.19921875" style="22" customWidth="1"/>
    <col min="2" max="2" width="1.8984375" style="22" customWidth="1"/>
    <col min="3" max="3" width="15.69921875" style="22" customWidth="1"/>
    <col min="4" max="4" width="5.296875" style="22" customWidth="1"/>
    <col min="5" max="5" width="8" style="22" customWidth="1"/>
    <col min="6" max="6" width="6.8984375" style="22" customWidth="1"/>
    <col min="7" max="7" width="8.8984375" style="22" customWidth="1"/>
    <col min="8" max="8" width="6.09765625" style="22" customWidth="1"/>
    <col min="9" max="9" width="9" style="22" customWidth="1"/>
    <col min="10" max="10" width="5.796875" style="22" customWidth="1"/>
    <col min="11" max="11" width="6.8984375" style="22" customWidth="1"/>
    <col min="12" max="16384" width="8.8984375" style="22" customWidth="1"/>
  </cols>
  <sheetData>
    <row r="1" ht="15">
      <c r="J1" s="23"/>
    </row>
    <row r="2" spans="1:8" ht="15">
      <c r="A2" s="22" t="s">
        <v>76</v>
      </c>
      <c r="D2" s="22">
        <f>rozpis!D13</f>
        <v>306</v>
      </c>
      <c r="F2" s="22" t="s">
        <v>77</v>
      </c>
      <c r="H2" s="22">
        <v>10</v>
      </c>
    </row>
    <row r="4" spans="1:9" ht="23.25">
      <c r="A4" s="24" t="s">
        <v>78</v>
      </c>
      <c r="E4" s="24" t="str">
        <f>rozpis!F13</f>
        <v>venku</v>
      </c>
      <c r="G4" s="24" t="s">
        <v>79</v>
      </c>
      <c r="I4" s="25">
        <f>rozpis!E13</f>
        <v>40887</v>
      </c>
    </row>
    <row r="5" spans="1:10" ht="30">
      <c r="A5" s="26" t="s">
        <v>80</v>
      </c>
      <c r="B5" s="27"/>
      <c r="C5" s="27" t="str">
        <f>rozpis!H13</f>
        <v>TJ Heřmanův Městec </v>
      </c>
      <c r="F5" s="27"/>
      <c r="G5" s="28">
        <f>E32</f>
        <v>56</v>
      </c>
      <c r="H5" s="28" t="s">
        <v>81</v>
      </c>
      <c r="I5" s="28">
        <f>E35</f>
        <v>53</v>
      </c>
      <c r="J5" s="27"/>
    </row>
    <row r="6" spans="1:10" ht="30">
      <c r="A6" s="29">
        <f>IF(G5&gt;I5,1,0)</f>
        <v>1</v>
      </c>
      <c r="B6" s="27"/>
      <c r="C6" s="29">
        <f>IF(I5&gt;G5,1,0)</f>
        <v>0</v>
      </c>
      <c r="F6" s="30" t="s">
        <v>82</v>
      </c>
      <c r="G6" s="31">
        <v>30</v>
      </c>
      <c r="H6" s="31" t="s">
        <v>81</v>
      </c>
      <c r="I6" s="31">
        <v>19</v>
      </c>
      <c r="J6" s="32" t="s">
        <v>83</v>
      </c>
    </row>
    <row r="7" spans="1:4" ht="15">
      <c r="A7" s="22" t="s">
        <v>84</v>
      </c>
      <c r="C7" s="22" t="str">
        <f>rozpis!I13</f>
        <v>Svoboda</v>
      </c>
      <c r="D7" s="22" t="str">
        <f>rozpis!J13</f>
        <v>Zima</v>
      </c>
    </row>
    <row r="9" spans="1:11" ht="18" customHeight="1">
      <c r="A9" s="33" t="s">
        <v>85</v>
      </c>
      <c r="B9" s="34"/>
      <c r="C9" s="34"/>
      <c r="D9" s="35"/>
      <c r="E9" s="36" t="s">
        <v>86</v>
      </c>
      <c r="F9" s="36" t="s">
        <v>87</v>
      </c>
      <c r="G9" s="36" t="s">
        <v>88</v>
      </c>
      <c r="H9" s="37" t="s">
        <v>89</v>
      </c>
      <c r="I9" s="38"/>
      <c r="J9" s="38"/>
      <c r="K9" s="39" t="s">
        <v>90</v>
      </c>
    </row>
    <row r="10" spans="1:11" ht="18" customHeight="1">
      <c r="A10" s="9" t="s">
        <v>32</v>
      </c>
      <c r="B10" s="11"/>
      <c r="C10" s="10" t="s">
        <v>33</v>
      </c>
      <c r="D10" s="12" t="s">
        <v>91</v>
      </c>
      <c r="E10" s="12" t="s">
        <v>92</v>
      </c>
      <c r="F10" s="40"/>
      <c r="G10" s="40"/>
      <c r="H10" s="12" t="s">
        <v>93</v>
      </c>
      <c r="I10" s="41" t="s">
        <v>94</v>
      </c>
      <c r="J10" s="41" t="s">
        <v>95</v>
      </c>
      <c r="K10" s="42" t="s">
        <v>92</v>
      </c>
    </row>
    <row r="11" spans="1:11" ht="18" customHeight="1">
      <c r="A11" s="13">
        <f>soupiska!C11</f>
        <v>12</v>
      </c>
      <c r="B11" s="15"/>
      <c r="C11" s="14" t="str">
        <f>soupiska!E11</f>
        <v>Čechovský Marek</v>
      </c>
      <c r="D11" s="16">
        <v>0</v>
      </c>
      <c r="E11" s="16">
        <f>IF(D11=0,"",3*F11+2*G11+I11)</f>
      </c>
      <c r="F11" s="16"/>
      <c r="G11" s="16"/>
      <c r="H11" s="16"/>
      <c r="I11" s="43"/>
      <c r="J11" s="43" t="str">
        <f>IF(AND(H11=0,I11=0)," - ",ROUND(I11*100/H11,1))</f>
        <v> - </v>
      </c>
      <c r="K11" s="44"/>
    </row>
    <row r="12" spans="1:11" ht="18" customHeight="1">
      <c r="A12" s="21">
        <f>soupiska!C12</f>
        <v>0</v>
      </c>
      <c r="B12" s="18"/>
      <c r="C12" s="19" t="str">
        <f>soupiska!E12</f>
        <v>Dostál Radek</v>
      </c>
      <c r="D12" s="20">
        <v>0</v>
      </c>
      <c r="E12" s="20">
        <f>IF(D12=0,"",3*F12+2*G12+I12)</f>
      </c>
      <c r="F12" s="20"/>
      <c r="G12" s="20"/>
      <c r="H12" s="20"/>
      <c r="I12" s="45"/>
      <c r="J12" s="45" t="str">
        <f>IF(AND(H12=0,I12=0)," - ",ROUND(I12*100/H12,1))</f>
        <v> - </v>
      </c>
      <c r="K12" s="46"/>
    </row>
    <row r="13" spans="1:11" ht="18" customHeight="1">
      <c r="A13" s="21">
        <f>soupiska!C13</f>
        <v>14</v>
      </c>
      <c r="B13" s="18"/>
      <c r="C13" s="19" t="str">
        <f>soupiska!E13</f>
        <v>Ducháček Ludvík</v>
      </c>
      <c r="D13" s="20">
        <v>0</v>
      </c>
      <c r="E13" s="20">
        <f aca="true" t="shared" si="0" ref="E13:E30">IF(D13=0,"",3*F13+2*G13+I13)</f>
      </c>
      <c r="F13" s="20"/>
      <c r="G13" s="20"/>
      <c r="H13" s="20"/>
      <c r="I13" s="45"/>
      <c r="J13" s="45" t="str">
        <f aca="true" t="shared" si="1" ref="J13:J30">IF(AND(H13=0,I13=0)," - ",ROUND(I13*100/H13,1))</f>
        <v> - </v>
      </c>
      <c r="K13" s="46"/>
    </row>
    <row r="14" spans="1:11" ht="18" customHeight="1">
      <c r="A14" s="17">
        <f>soupiska!C14</f>
        <v>20</v>
      </c>
      <c r="B14" s="18"/>
      <c r="C14" s="19" t="str">
        <f>soupiska!E14</f>
        <v>Dvořák Milan</v>
      </c>
      <c r="D14" s="20">
        <v>1</v>
      </c>
      <c r="E14" s="20">
        <f t="shared" si="0"/>
        <v>4</v>
      </c>
      <c r="F14" s="20">
        <v>0</v>
      </c>
      <c r="G14" s="20">
        <v>2</v>
      </c>
      <c r="H14" s="20">
        <v>0</v>
      </c>
      <c r="I14" s="45">
        <v>0</v>
      </c>
      <c r="J14" s="45" t="str">
        <f t="shared" si="1"/>
        <v> - </v>
      </c>
      <c r="K14" s="46">
        <v>1</v>
      </c>
    </row>
    <row r="15" spans="1:11" ht="18" customHeight="1">
      <c r="A15" s="17">
        <f>soupiska!C15</f>
        <v>4</v>
      </c>
      <c r="B15" s="18"/>
      <c r="C15" s="19" t="str">
        <f>soupiska!E15</f>
        <v>Fiksa Ondřej</v>
      </c>
      <c r="D15" s="20">
        <v>1</v>
      </c>
      <c r="E15" s="20">
        <f>IF(D15=0,"",3*F15+2*G15+I15)</f>
        <v>9</v>
      </c>
      <c r="F15" s="20">
        <v>0</v>
      </c>
      <c r="G15" s="20">
        <v>2</v>
      </c>
      <c r="H15" s="20">
        <v>6</v>
      </c>
      <c r="I15" s="45">
        <v>5</v>
      </c>
      <c r="J15" s="45">
        <f>IF(AND(H15=0,I15=0)," - ",ROUND(I15*100/H15,1))</f>
        <v>83.3</v>
      </c>
      <c r="K15" s="46">
        <v>1</v>
      </c>
    </row>
    <row r="16" spans="1:11" ht="18" customHeight="1">
      <c r="A16" s="17">
        <f>soupiska!C16</f>
        <v>15</v>
      </c>
      <c r="B16" s="18"/>
      <c r="C16" s="19" t="str">
        <f>soupiska!E16</f>
        <v>Hedvičák Jaroslav</v>
      </c>
      <c r="D16" s="20">
        <v>0</v>
      </c>
      <c r="E16" s="20">
        <f t="shared" si="0"/>
      </c>
      <c r="F16" s="20"/>
      <c r="G16" s="20"/>
      <c r="H16" s="20"/>
      <c r="I16" s="45"/>
      <c r="J16" s="45" t="str">
        <f t="shared" si="1"/>
        <v> - </v>
      </c>
      <c r="K16" s="46"/>
    </row>
    <row r="17" spans="1:11" ht="18" customHeight="1">
      <c r="A17" s="17">
        <f>soupiska!C17</f>
        <v>10</v>
      </c>
      <c r="B17" s="18"/>
      <c r="C17" s="19" t="str">
        <f>soupiska!E17</f>
        <v>Krontorád Pavel</v>
      </c>
      <c r="D17" s="20">
        <v>0</v>
      </c>
      <c r="E17" s="20">
        <f t="shared" si="0"/>
      </c>
      <c r="F17" s="20"/>
      <c r="G17" s="20"/>
      <c r="H17" s="20"/>
      <c r="I17" s="45"/>
      <c r="J17" s="45" t="str">
        <f t="shared" si="1"/>
        <v> - </v>
      </c>
      <c r="K17" s="46"/>
    </row>
    <row r="18" spans="1:11" ht="18" customHeight="1">
      <c r="A18" s="17">
        <f>soupiska!C18</f>
        <v>7</v>
      </c>
      <c r="B18" s="18"/>
      <c r="C18" s="19" t="str">
        <f>soupiska!E18</f>
        <v>Krontorád Vít</v>
      </c>
      <c r="D18" s="20">
        <v>1</v>
      </c>
      <c r="E18" s="20">
        <f t="shared" si="0"/>
        <v>25</v>
      </c>
      <c r="F18" s="20">
        <v>0</v>
      </c>
      <c r="G18" s="20">
        <v>9</v>
      </c>
      <c r="H18" s="20">
        <v>8</v>
      </c>
      <c r="I18" s="45">
        <v>7</v>
      </c>
      <c r="J18" s="45">
        <f t="shared" si="1"/>
        <v>87.5</v>
      </c>
      <c r="K18" s="46">
        <v>1</v>
      </c>
    </row>
    <row r="19" spans="1:11" ht="18" customHeight="1">
      <c r="A19" s="17">
        <f>soupiska!C19</f>
        <v>6</v>
      </c>
      <c r="B19" s="18"/>
      <c r="C19" s="19" t="str">
        <f>soupiska!E19</f>
        <v>Krška Josef</v>
      </c>
      <c r="D19" s="20">
        <v>0</v>
      </c>
      <c r="E19" s="20">
        <f t="shared" si="0"/>
      </c>
      <c r="F19" s="20"/>
      <c r="G19" s="20"/>
      <c r="H19" s="20"/>
      <c r="I19" s="45"/>
      <c r="J19" s="45" t="str">
        <f t="shared" si="1"/>
        <v> - </v>
      </c>
      <c r="K19" s="46"/>
    </row>
    <row r="20" spans="1:11" ht="18" customHeight="1">
      <c r="A20" s="17">
        <f>soupiska!C20</f>
        <v>18</v>
      </c>
      <c r="B20" s="18"/>
      <c r="C20" s="19" t="str">
        <f>soupiska!E20</f>
        <v>Maca Radek</v>
      </c>
      <c r="D20" s="20">
        <v>1</v>
      </c>
      <c r="E20" s="20">
        <f t="shared" si="0"/>
        <v>0</v>
      </c>
      <c r="F20" s="20">
        <v>0</v>
      </c>
      <c r="G20" s="20">
        <v>0</v>
      </c>
      <c r="H20" s="20">
        <v>0</v>
      </c>
      <c r="I20" s="45">
        <v>0</v>
      </c>
      <c r="J20" s="45" t="str">
        <f t="shared" si="1"/>
        <v> - </v>
      </c>
      <c r="K20" s="46">
        <v>1</v>
      </c>
    </row>
    <row r="21" spans="1:11" ht="18" customHeight="1">
      <c r="A21" s="21">
        <f>soupiska!C21</f>
        <v>17</v>
      </c>
      <c r="B21" s="18"/>
      <c r="C21" s="19" t="str">
        <f>soupiska!E21</f>
        <v>Müller Tomáš</v>
      </c>
      <c r="D21" s="20">
        <v>0</v>
      </c>
      <c r="E21" s="20">
        <f t="shared" si="0"/>
      </c>
      <c r="F21" s="20"/>
      <c r="G21" s="20"/>
      <c r="H21" s="20"/>
      <c r="I21" s="45"/>
      <c r="J21" s="45" t="str">
        <f t="shared" si="1"/>
        <v> - </v>
      </c>
      <c r="K21" s="46"/>
    </row>
    <row r="22" spans="1:11" ht="18" customHeight="1">
      <c r="A22" s="21">
        <f>soupiska!C22</f>
        <v>17</v>
      </c>
      <c r="B22" s="18"/>
      <c r="C22" s="19" t="str">
        <f>soupiska!E22</f>
        <v>Müller Petr</v>
      </c>
      <c r="D22" s="20">
        <v>0</v>
      </c>
      <c r="E22" s="20">
        <f t="shared" si="0"/>
      </c>
      <c r="F22" s="20"/>
      <c r="G22" s="20"/>
      <c r="H22" s="20"/>
      <c r="I22" s="45"/>
      <c r="J22" s="45" t="str">
        <f t="shared" si="1"/>
        <v> - </v>
      </c>
      <c r="K22" s="46"/>
    </row>
    <row r="23" spans="1:11" ht="18" customHeight="1">
      <c r="A23" s="21">
        <f>soupiska!C23</f>
        <v>16</v>
      </c>
      <c r="B23" s="18"/>
      <c r="C23" s="19" t="str">
        <f>soupiska!E23</f>
        <v>Nepustil Petr</v>
      </c>
      <c r="D23" s="20">
        <v>1</v>
      </c>
      <c r="E23" s="20">
        <f t="shared" si="0"/>
        <v>7</v>
      </c>
      <c r="F23" s="20">
        <v>0</v>
      </c>
      <c r="G23" s="20">
        <v>3</v>
      </c>
      <c r="H23" s="20">
        <v>2</v>
      </c>
      <c r="I23" s="45">
        <v>1</v>
      </c>
      <c r="J23" s="45">
        <f t="shared" si="1"/>
        <v>50</v>
      </c>
      <c r="K23" s="46">
        <v>4</v>
      </c>
    </row>
    <row r="24" spans="1:11" ht="18" customHeight="1">
      <c r="A24" s="21">
        <f>soupiska!C24</f>
        <v>8</v>
      </c>
      <c r="B24" s="18"/>
      <c r="C24" s="19" t="str">
        <f>soupiska!E24</f>
        <v>Petr Martin</v>
      </c>
      <c r="D24" s="20">
        <v>0</v>
      </c>
      <c r="E24" s="20">
        <f t="shared" si="0"/>
      </c>
      <c r="F24" s="20"/>
      <c r="G24" s="20"/>
      <c r="H24" s="20"/>
      <c r="I24" s="45"/>
      <c r="J24" s="45" t="str">
        <f t="shared" si="1"/>
        <v> - </v>
      </c>
      <c r="K24" s="46"/>
    </row>
    <row r="25" spans="1:11" ht="18" customHeight="1">
      <c r="A25" s="17">
        <f>soupiska!C25</f>
        <v>0</v>
      </c>
      <c r="B25" s="18"/>
      <c r="C25" s="19" t="str">
        <f>soupiska!E25</f>
        <v>Teplý Petr</v>
      </c>
      <c r="D25" s="20">
        <v>1</v>
      </c>
      <c r="E25" s="20">
        <f t="shared" si="0"/>
        <v>7</v>
      </c>
      <c r="F25" s="20">
        <v>1</v>
      </c>
      <c r="G25" s="20">
        <v>1</v>
      </c>
      <c r="H25" s="20">
        <v>4</v>
      </c>
      <c r="I25" s="45">
        <v>2</v>
      </c>
      <c r="J25" s="45">
        <f t="shared" si="1"/>
        <v>50</v>
      </c>
      <c r="K25" s="46">
        <v>0</v>
      </c>
    </row>
    <row r="26" spans="1:11" ht="18" customHeight="1">
      <c r="A26" s="17">
        <f>soupiska!C26</f>
        <v>9</v>
      </c>
      <c r="B26" s="18"/>
      <c r="C26" s="19" t="str">
        <f>soupiska!E26</f>
        <v>Rychtář Jan</v>
      </c>
      <c r="D26" s="20">
        <v>0</v>
      </c>
      <c r="E26" s="20">
        <f t="shared" si="0"/>
      </c>
      <c r="F26" s="20"/>
      <c r="G26" s="20"/>
      <c r="H26" s="20"/>
      <c r="I26" s="45"/>
      <c r="J26" s="45" t="str">
        <f t="shared" si="1"/>
        <v> - </v>
      </c>
      <c r="K26" s="46"/>
    </row>
    <row r="27" spans="1:11" ht="18" customHeight="1">
      <c r="A27" s="17">
        <f>soupiska!C27</f>
        <v>14</v>
      </c>
      <c r="B27" s="18"/>
      <c r="C27" s="19" t="str">
        <f>soupiska!E27</f>
        <v>Slezák Jakub</v>
      </c>
      <c r="D27" s="20">
        <v>1</v>
      </c>
      <c r="E27" s="20">
        <f t="shared" si="0"/>
        <v>4</v>
      </c>
      <c r="F27" s="20">
        <v>0</v>
      </c>
      <c r="G27" s="20">
        <v>0</v>
      </c>
      <c r="H27" s="20">
        <v>6</v>
      </c>
      <c r="I27" s="45">
        <v>4</v>
      </c>
      <c r="J27" s="45">
        <f t="shared" si="1"/>
        <v>66.7</v>
      </c>
      <c r="K27" s="46">
        <v>2</v>
      </c>
    </row>
    <row r="28" spans="1:11" ht="18" customHeight="1">
      <c r="A28" s="17">
        <f>soupiska!C28</f>
        <v>5</v>
      </c>
      <c r="B28" s="18"/>
      <c r="C28" s="19" t="str">
        <f>soupiska!E28</f>
        <v>Straka Tomáš</v>
      </c>
      <c r="D28" s="20">
        <v>0</v>
      </c>
      <c r="E28" s="20">
        <f t="shared" si="0"/>
      </c>
      <c r="F28" s="20"/>
      <c r="G28" s="20"/>
      <c r="H28" s="20"/>
      <c r="I28" s="45"/>
      <c r="J28" s="45" t="str">
        <f t="shared" si="1"/>
        <v> - </v>
      </c>
      <c r="K28" s="46"/>
    </row>
    <row r="29" spans="1:11" ht="18" customHeight="1">
      <c r="A29" s="21">
        <f>soupiska!C29</f>
        <v>21</v>
      </c>
      <c r="B29" s="18"/>
      <c r="C29" s="19" t="str">
        <f>soupiska!E29</f>
        <v>Stríž Rostislav</v>
      </c>
      <c r="D29" s="20">
        <v>0</v>
      </c>
      <c r="E29" s="20">
        <f t="shared" si="0"/>
      </c>
      <c r="F29" s="20"/>
      <c r="G29" s="20"/>
      <c r="H29" s="20"/>
      <c r="I29" s="45"/>
      <c r="J29" s="45" t="str">
        <f t="shared" si="1"/>
        <v> - </v>
      </c>
      <c r="K29" s="46"/>
    </row>
    <row r="30" spans="1:11" ht="18" customHeight="1">
      <c r="A30" s="21">
        <f>soupiska!C30</f>
        <v>0</v>
      </c>
      <c r="B30" s="18"/>
      <c r="C30" s="19" t="str">
        <f>soupiska!E30</f>
        <v>Šulc Michal</v>
      </c>
      <c r="D30" s="20">
        <v>0</v>
      </c>
      <c r="E30" s="20">
        <f t="shared" si="0"/>
      </c>
      <c r="F30" s="20"/>
      <c r="G30" s="20"/>
      <c r="H30" s="20"/>
      <c r="I30" s="45"/>
      <c r="J30" s="45" t="str">
        <f t="shared" si="1"/>
        <v> - </v>
      </c>
      <c r="K30" s="46"/>
    </row>
    <row r="31" spans="1:11" ht="18" customHeight="1">
      <c r="A31" s="21">
        <f>soupiska!C31</f>
        <v>0</v>
      </c>
      <c r="B31" s="18"/>
      <c r="C31" s="19" t="str">
        <f>soupiska!E31</f>
        <v>Trojan Pavel</v>
      </c>
      <c r="D31" s="20">
        <v>0</v>
      </c>
      <c r="E31" s="20">
        <f>IF(D31=0,"",3*F31+2*G31+I31)</f>
      </c>
      <c r="F31" s="20"/>
      <c r="G31" s="20"/>
      <c r="H31" s="20"/>
      <c r="I31" s="45"/>
      <c r="J31" s="45" t="str">
        <f>IF(AND(H31=0,I31=0)," - ",ROUND(I31*100/H31,1))</f>
        <v> - </v>
      </c>
      <c r="K31" s="46"/>
    </row>
    <row r="32" spans="1:11" ht="18" customHeight="1">
      <c r="A32" s="47"/>
      <c r="B32" s="48"/>
      <c r="C32" s="49" t="s">
        <v>96</v>
      </c>
      <c r="D32" s="50">
        <f aca="true" t="shared" si="2" ref="D32:I32">SUM(D11:D31)</f>
        <v>7</v>
      </c>
      <c r="E32" s="50">
        <f t="shared" si="2"/>
        <v>56</v>
      </c>
      <c r="F32" s="50">
        <f t="shared" si="2"/>
        <v>1</v>
      </c>
      <c r="G32" s="50">
        <f t="shared" si="2"/>
        <v>17</v>
      </c>
      <c r="H32" s="50">
        <f t="shared" si="2"/>
        <v>26</v>
      </c>
      <c r="I32" s="51">
        <f t="shared" si="2"/>
        <v>19</v>
      </c>
      <c r="J32" s="51">
        <f>IF(H32="0","0",ROUND(I32*100/H32,1))</f>
        <v>73.1</v>
      </c>
      <c r="K32" s="52">
        <f>SUM(K11:K31)</f>
        <v>10</v>
      </c>
    </row>
    <row r="33" spans="1:11" ht="18" customHeight="1">
      <c r="A33" s="53"/>
      <c r="B33" s="53"/>
      <c r="C33" s="53"/>
      <c r="D33" s="54"/>
      <c r="E33" s="54"/>
      <c r="F33" s="54"/>
      <c r="G33" s="54"/>
      <c r="H33" s="54"/>
      <c r="I33" s="54"/>
      <c r="J33" s="54"/>
      <c r="K33" s="54"/>
    </row>
    <row r="34" spans="1:11" ht="18" customHeight="1">
      <c r="A34" s="55"/>
      <c r="B34" s="55"/>
      <c r="C34" s="55"/>
      <c r="D34" s="56"/>
      <c r="E34" s="56"/>
      <c r="F34" s="56"/>
      <c r="G34" s="56"/>
      <c r="H34" s="56"/>
      <c r="I34" s="56"/>
      <c r="J34" s="56"/>
      <c r="K34" s="56"/>
    </row>
    <row r="35" spans="1:11" ht="18" customHeight="1">
      <c r="A35" s="57"/>
      <c r="B35" s="58"/>
      <c r="C35" s="59" t="s">
        <v>97</v>
      </c>
      <c r="D35" s="60">
        <f>D53</f>
        <v>10</v>
      </c>
      <c r="E35" s="60">
        <f>F35*3+G35*2+I35</f>
        <v>53</v>
      </c>
      <c r="F35" s="60">
        <f>F53</f>
        <v>4</v>
      </c>
      <c r="G35" s="60">
        <f>G53</f>
        <v>17</v>
      </c>
      <c r="H35" s="60">
        <f>H53</f>
        <v>13</v>
      </c>
      <c r="I35" s="61">
        <f>I53</f>
        <v>7</v>
      </c>
      <c r="J35" s="61">
        <f>IF(H35="0","0",ROUND(I35*100/H35,1))</f>
        <v>53.8</v>
      </c>
      <c r="K35" s="62">
        <f>K53</f>
        <v>24</v>
      </c>
    </row>
    <row r="39" spans="1:11" ht="15">
      <c r="A39" s="33" t="s">
        <v>85</v>
      </c>
      <c r="B39" s="34"/>
      <c r="C39" s="34"/>
      <c r="D39" s="35"/>
      <c r="E39" s="36" t="s">
        <v>86</v>
      </c>
      <c r="F39" s="36" t="s">
        <v>87</v>
      </c>
      <c r="G39" s="36" t="s">
        <v>88</v>
      </c>
      <c r="H39" s="37" t="s">
        <v>89</v>
      </c>
      <c r="I39" s="38"/>
      <c r="J39" s="38"/>
      <c r="K39" s="39" t="s">
        <v>90</v>
      </c>
    </row>
    <row r="40" spans="1:11" ht="15">
      <c r="A40" s="9" t="s">
        <v>32</v>
      </c>
      <c r="B40" s="11"/>
      <c r="C40" s="10" t="s">
        <v>33</v>
      </c>
      <c r="D40" s="12"/>
      <c r="E40" s="12" t="s">
        <v>92</v>
      </c>
      <c r="F40" s="40"/>
      <c r="G40" s="40"/>
      <c r="H40" s="12"/>
      <c r="I40" s="41"/>
      <c r="J40" s="41" t="s">
        <v>95</v>
      </c>
      <c r="K40" s="42"/>
    </row>
    <row r="41" spans="1:11" ht="15">
      <c r="A41" s="13" t="s">
        <v>101</v>
      </c>
      <c r="B41" s="15"/>
      <c r="C41" s="14"/>
      <c r="D41" s="63">
        <v>10</v>
      </c>
      <c r="E41" s="20">
        <f aca="true" t="shared" si="3" ref="E41:E50">IF(D41=0,"0",3*F41+2*G41+I41)</f>
        <v>53</v>
      </c>
      <c r="F41" s="16">
        <v>4</v>
      </c>
      <c r="G41" s="16">
        <v>17</v>
      </c>
      <c r="H41" s="16">
        <v>13</v>
      </c>
      <c r="I41" s="43">
        <v>7</v>
      </c>
      <c r="J41" s="43">
        <f aca="true" t="shared" si="4" ref="J41:J50">IF(AND(H41=0,I41=0)," - ",ROUND(I41*100/H41,1))</f>
        <v>53.8</v>
      </c>
      <c r="K41" s="44">
        <v>24</v>
      </c>
    </row>
    <row r="42" spans="1:11" ht="15">
      <c r="A42" s="17"/>
      <c r="B42" s="18"/>
      <c r="C42" s="19"/>
      <c r="D42" s="64"/>
      <c r="E42" s="20" t="str">
        <f t="shared" si="3"/>
        <v>0</v>
      </c>
      <c r="F42" s="20"/>
      <c r="G42" s="20"/>
      <c r="H42" s="20"/>
      <c r="I42" s="45"/>
      <c r="J42" s="45" t="str">
        <f t="shared" si="4"/>
        <v> - </v>
      </c>
      <c r="K42" s="46"/>
    </row>
    <row r="43" spans="1:11" ht="15">
      <c r="A43" s="21"/>
      <c r="B43" s="18"/>
      <c r="C43" s="19"/>
      <c r="D43" s="64"/>
      <c r="E43" s="20" t="str">
        <f t="shared" si="3"/>
        <v>0</v>
      </c>
      <c r="F43" s="20"/>
      <c r="G43" s="20"/>
      <c r="H43" s="20"/>
      <c r="I43" s="45"/>
      <c r="J43" s="45" t="str">
        <f t="shared" si="4"/>
        <v> - </v>
      </c>
      <c r="K43" s="46"/>
    </row>
    <row r="44" spans="1:11" ht="15">
      <c r="A44" s="21"/>
      <c r="B44" s="18"/>
      <c r="C44" s="19"/>
      <c r="D44" s="64"/>
      <c r="E44" s="20" t="str">
        <f>IF(D44=0,"0",3*F44+2*G44+I44)</f>
        <v>0</v>
      </c>
      <c r="F44" s="20"/>
      <c r="G44" s="20"/>
      <c r="H44" s="20"/>
      <c r="I44" s="45"/>
      <c r="J44" s="45" t="str">
        <f>IF(AND(H44=0,I44=0)," - ",ROUND(I44*100/H44,1))</f>
        <v> - </v>
      </c>
      <c r="K44" s="46"/>
    </row>
    <row r="45" spans="1:11" ht="15">
      <c r="A45" s="21"/>
      <c r="B45" s="18"/>
      <c r="C45" s="19"/>
      <c r="D45" s="64"/>
      <c r="E45" s="20" t="str">
        <f>IF(D45=0,"0",3*F45+2*G45+I45)</f>
        <v>0</v>
      </c>
      <c r="F45" s="20"/>
      <c r="G45" s="20"/>
      <c r="H45" s="20"/>
      <c r="I45" s="45"/>
      <c r="J45" s="45" t="str">
        <f>IF(AND(H45=0,I45=0)," - ",ROUND(I45*100/H45,1))</f>
        <v> - </v>
      </c>
      <c r="K45" s="46"/>
    </row>
    <row r="46" spans="1:11" ht="15">
      <c r="A46" s="21"/>
      <c r="B46" s="18"/>
      <c r="C46" s="19"/>
      <c r="D46" s="64"/>
      <c r="E46" s="20" t="str">
        <f t="shared" si="3"/>
        <v>0</v>
      </c>
      <c r="F46" s="20"/>
      <c r="G46" s="20"/>
      <c r="H46" s="20"/>
      <c r="I46" s="45"/>
      <c r="J46" s="45" t="str">
        <f t="shared" si="4"/>
        <v> - </v>
      </c>
      <c r="K46" s="46"/>
    </row>
    <row r="47" spans="1:11" ht="15">
      <c r="A47" s="21"/>
      <c r="B47" s="18"/>
      <c r="C47" s="19"/>
      <c r="D47" s="64"/>
      <c r="E47" s="20" t="str">
        <f t="shared" si="3"/>
        <v>0</v>
      </c>
      <c r="F47" s="20"/>
      <c r="G47" s="20"/>
      <c r="H47" s="20"/>
      <c r="I47" s="45"/>
      <c r="J47" s="45" t="str">
        <f t="shared" si="4"/>
        <v> - </v>
      </c>
      <c r="K47" s="46"/>
    </row>
    <row r="48" spans="1:11" ht="15">
      <c r="A48" s="21"/>
      <c r="B48" s="18"/>
      <c r="C48" s="19"/>
      <c r="D48" s="64"/>
      <c r="E48" s="20" t="str">
        <f t="shared" si="3"/>
        <v>0</v>
      </c>
      <c r="F48" s="20"/>
      <c r="G48" s="20"/>
      <c r="H48" s="20"/>
      <c r="I48" s="45"/>
      <c r="J48" s="45" t="str">
        <f t="shared" si="4"/>
        <v> - </v>
      </c>
      <c r="K48" s="46"/>
    </row>
    <row r="49" spans="1:11" ht="15">
      <c r="A49" s="21"/>
      <c r="B49" s="18"/>
      <c r="C49" s="19"/>
      <c r="D49" s="64"/>
      <c r="E49" s="20" t="str">
        <f t="shared" si="3"/>
        <v>0</v>
      </c>
      <c r="F49" s="20"/>
      <c r="G49" s="20"/>
      <c r="H49" s="20"/>
      <c r="I49" s="45"/>
      <c r="J49" s="45" t="str">
        <f t="shared" si="4"/>
        <v> - </v>
      </c>
      <c r="K49" s="46"/>
    </row>
    <row r="50" spans="1:11" ht="15">
      <c r="A50" s="21"/>
      <c r="B50" s="18"/>
      <c r="C50" s="19"/>
      <c r="D50" s="64"/>
      <c r="E50" s="20" t="str">
        <f t="shared" si="3"/>
        <v>0</v>
      </c>
      <c r="F50" s="20"/>
      <c r="G50" s="20"/>
      <c r="H50" s="20"/>
      <c r="I50" s="45"/>
      <c r="J50" s="45" t="str">
        <f t="shared" si="4"/>
        <v> - </v>
      </c>
      <c r="K50" s="46"/>
    </row>
    <row r="51" spans="1:11" ht="15">
      <c r="A51" s="21"/>
      <c r="B51" s="18"/>
      <c r="C51" s="19"/>
      <c r="D51" s="20"/>
      <c r="E51" s="20" t="str">
        <f>IF(D51=0,"0",3*F51+2*G51+I51)</f>
        <v>0</v>
      </c>
      <c r="F51" s="20"/>
      <c r="G51" s="20"/>
      <c r="H51" s="20"/>
      <c r="I51" s="45"/>
      <c r="J51" s="45" t="str">
        <f>IF(AND(H51=0,I51=0)," - ",ROUND(I51*100/H51,1))</f>
        <v> - </v>
      </c>
      <c r="K51" s="46"/>
    </row>
    <row r="52" spans="1:11" ht="15">
      <c r="A52" s="17"/>
      <c r="B52" s="18"/>
      <c r="C52" s="19"/>
      <c r="D52" s="20"/>
      <c r="E52" s="20" t="str">
        <f>IF(D52=0,"0",3*F52+2*G52+I52)</f>
        <v>0</v>
      </c>
      <c r="F52" s="20"/>
      <c r="G52" s="20"/>
      <c r="H52" s="20"/>
      <c r="I52" s="45"/>
      <c r="J52" s="45" t="str">
        <f>IF(AND(H52=0,I52=0)," - ",ROUND(I52*100/H52,1))</f>
        <v> - </v>
      </c>
      <c r="K52" s="46"/>
    </row>
    <row r="53" spans="1:11" ht="18">
      <c r="A53" s="47"/>
      <c r="B53" s="48"/>
      <c r="C53" s="49" t="s">
        <v>96</v>
      </c>
      <c r="D53" s="50">
        <f aca="true" t="shared" si="5" ref="D53:I53">SUM(D41:D52)</f>
        <v>10</v>
      </c>
      <c r="E53" s="50">
        <f t="shared" si="5"/>
        <v>53</v>
      </c>
      <c r="F53" s="50">
        <f t="shared" si="5"/>
        <v>4</v>
      </c>
      <c r="G53" s="50">
        <f t="shared" si="5"/>
        <v>17</v>
      </c>
      <c r="H53" s="50">
        <f t="shared" si="5"/>
        <v>13</v>
      </c>
      <c r="I53" s="51">
        <f t="shared" si="5"/>
        <v>7</v>
      </c>
      <c r="J53" s="51">
        <f>IF(H53="0","0",ROUND(I53*100/H53,1))</f>
        <v>53.8</v>
      </c>
      <c r="K53" s="52">
        <f>SUM(K41:K52)</f>
        <v>24</v>
      </c>
    </row>
  </sheetData>
  <sheetProtection/>
  <printOptions/>
  <pageMargins left="0.75" right="0.75" top="1" bottom="1" header="0.5118055555555556" footer="0.5118055555555556"/>
  <pageSetup fitToHeight="1" fitToWidth="1" horizontalDpi="300" verticalDpi="3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5">
    <pageSetUpPr fitToPage="1"/>
  </sheetPr>
  <dimension ref="A1:K53"/>
  <sheetViews>
    <sheetView showGridLines="0" zoomScale="75" zoomScaleNormal="75" zoomScalePageLayoutView="0" workbookViewId="0" topLeftCell="A1">
      <selection activeCell="N1" sqref="N1"/>
    </sheetView>
  </sheetViews>
  <sheetFormatPr defaultColWidth="8.8984375" defaultRowHeight="15.75"/>
  <cols>
    <col min="1" max="1" width="6.19921875" style="22" customWidth="1"/>
    <col min="2" max="2" width="1.8984375" style="22" customWidth="1"/>
    <col min="3" max="3" width="15.69921875" style="22" customWidth="1"/>
    <col min="4" max="4" width="5.296875" style="22" customWidth="1"/>
    <col min="5" max="5" width="8" style="22" customWidth="1"/>
    <col min="6" max="6" width="6.8984375" style="22" customWidth="1"/>
    <col min="7" max="7" width="8.8984375" style="22" customWidth="1"/>
    <col min="8" max="8" width="6.09765625" style="22" customWidth="1"/>
    <col min="9" max="9" width="11.09765625" style="22" customWidth="1"/>
    <col min="10" max="10" width="5.796875" style="22" customWidth="1"/>
    <col min="11" max="11" width="6.8984375" style="22" customWidth="1"/>
    <col min="12" max="16384" width="8.8984375" style="22" customWidth="1"/>
  </cols>
  <sheetData>
    <row r="1" ht="15">
      <c r="J1" s="23"/>
    </row>
    <row r="2" spans="1:8" ht="15">
      <c r="A2" s="22" t="s">
        <v>76</v>
      </c>
      <c r="D2" s="22">
        <f>rozpis!D14</f>
        <v>313</v>
      </c>
      <c r="F2" s="22" t="s">
        <v>77</v>
      </c>
      <c r="H2" s="22">
        <v>11</v>
      </c>
    </row>
    <row r="4" spans="1:9" ht="23.25">
      <c r="A4" s="24" t="s">
        <v>78</v>
      </c>
      <c r="E4" s="24" t="str">
        <f>rozpis!F14</f>
        <v>venku</v>
      </c>
      <c r="G4" s="24" t="s">
        <v>79</v>
      </c>
      <c r="I4" s="25">
        <f>rozpis!E14</f>
        <v>40888</v>
      </c>
    </row>
    <row r="5" spans="1:10" ht="30">
      <c r="A5" s="75" t="s">
        <v>80</v>
      </c>
      <c r="B5" s="27"/>
      <c r="C5" s="27" t="str">
        <f>rozpis!H14</f>
        <v>SK Botas Skuteč </v>
      </c>
      <c r="F5" s="27"/>
      <c r="G5" s="28">
        <f>E32</f>
        <v>62</v>
      </c>
      <c r="H5" s="28" t="s">
        <v>81</v>
      </c>
      <c r="I5" s="28">
        <f>E35</f>
        <v>40</v>
      </c>
      <c r="J5" s="27"/>
    </row>
    <row r="6" spans="1:10" ht="30">
      <c r="A6" s="29">
        <f>IF(G5&gt;I5,1,0)</f>
        <v>1</v>
      </c>
      <c r="B6" s="27"/>
      <c r="C6" s="29">
        <f>IF(I5&gt;G5,1,0)</f>
        <v>0</v>
      </c>
      <c r="F6" s="30" t="s">
        <v>82</v>
      </c>
      <c r="G6" s="31">
        <v>21</v>
      </c>
      <c r="H6" s="31" t="s">
        <v>81</v>
      </c>
      <c r="I6" s="31">
        <v>18</v>
      </c>
      <c r="J6" s="32" t="s">
        <v>83</v>
      </c>
    </row>
    <row r="7" spans="1:4" ht="15">
      <c r="A7" s="22" t="s">
        <v>84</v>
      </c>
      <c r="C7" s="22" t="str">
        <f>rozpis!I14</f>
        <v>Vencl T.</v>
      </c>
      <c r="D7" s="22" t="str">
        <f>rozpis!J14</f>
        <v>Soudek Milan</v>
      </c>
    </row>
    <row r="9" spans="1:11" ht="18" customHeight="1">
      <c r="A9" s="33" t="s">
        <v>85</v>
      </c>
      <c r="B9" s="34"/>
      <c r="C9" s="34"/>
      <c r="D9" s="35"/>
      <c r="E9" s="36" t="s">
        <v>86</v>
      </c>
      <c r="F9" s="36" t="s">
        <v>87</v>
      </c>
      <c r="G9" s="36" t="s">
        <v>88</v>
      </c>
      <c r="H9" s="37" t="s">
        <v>89</v>
      </c>
      <c r="I9" s="38"/>
      <c r="J9" s="38"/>
      <c r="K9" s="39" t="s">
        <v>90</v>
      </c>
    </row>
    <row r="10" spans="1:11" ht="18" customHeight="1">
      <c r="A10" s="9" t="s">
        <v>32</v>
      </c>
      <c r="B10" s="11"/>
      <c r="C10" s="10" t="s">
        <v>33</v>
      </c>
      <c r="D10" s="12" t="s">
        <v>91</v>
      </c>
      <c r="E10" s="12" t="s">
        <v>92</v>
      </c>
      <c r="F10" s="40"/>
      <c r="G10" s="40"/>
      <c r="H10" s="12" t="s">
        <v>93</v>
      </c>
      <c r="I10" s="41" t="s">
        <v>94</v>
      </c>
      <c r="J10" s="41" t="s">
        <v>95</v>
      </c>
      <c r="K10" s="42" t="s">
        <v>92</v>
      </c>
    </row>
    <row r="11" spans="1:11" ht="18" customHeight="1">
      <c r="A11" s="13">
        <f>soupiska!C11</f>
        <v>12</v>
      </c>
      <c r="B11" s="15"/>
      <c r="C11" s="14" t="str">
        <f>soupiska!E11</f>
        <v>Čechovský Marek</v>
      </c>
      <c r="D11" s="16">
        <v>0</v>
      </c>
      <c r="E11" s="16">
        <f>IF(D11=0,"",3*F11+2*G11+I11)</f>
      </c>
      <c r="F11" s="16"/>
      <c r="G11" s="16"/>
      <c r="H11" s="16"/>
      <c r="I11" s="43"/>
      <c r="J11" s="43" t="str">
        <f>IF(AND(H11=0,I11=0)," - ",ROUND(I11*100/H11,1))</f>
        <v> - </v>
      </c>
      <c r="K11" s="44"/>
    </row>
    <row r="12" spans="1:11" ht="18" customHeight="1">
      <c r="A12" s="21">
        <f>soupiska!C12</f>
        <v>0</v>
      </c>
      <c r="B12" s="18"/>
      <c r="C12" s="19" t="str">
        <f>soupiska!E12</f>
        <v>Dostál Radek</v>
      </c>
      <c r="D12" s="20">
        <v>0</v>
      </c>
      <c r="E12" s="20">
        <f>IF(D12=0,"",3*F12+2*G12+I12)</f>
      </c>
      <c r="F12" s="20"/>
      <c r="G12" s="20"/>
      <c r="H12" s="20"/>
      <c r="I12" s="45"/>
      <c r="J12" s="45" t="str">
        <f>IF(AND(H12=0,I12=0)," - ",ROUND(I12*100/H12,1))</f>
        <v> - </v>
      </c>
      <c r="K12" s="46"/>
    </row>
    <row r="13" spans="1:11" ht="18" customHeight="1">
      <c r="A13" s="21">
        <f>soupiska!C13</f>
        <v>14</v>
      </c>
      <c r="B13" s="18"/>
      <c r="C13" s="19" t="str">
        <f>soupiska!E13</f>
        <v>Ducháček Ludvík</v>
      </c>
      <c r="D13" s="20">
        <v>0</v>
      </c>
      <c r="E13" s="20">
        <f aca="true" t="shared" si="0" ref="E13:E30">IF(D13=0,"",3*F13+2*G13+I13)</f>
      </c>
      <c r="F13" s="20"/>
      <c r="G13" s="20"/>
      <c r="H13" s="20"/>
      <c r="I13" s="45"/>
      <c r="J13" s="45" t="str">
        <f aca="true" t="shared" si="1" ref="J13:J30">IF(AND(H13=0,I13=0)," - ",ROUND(I13*100/H13,1))</f>
        <v> - </v>
      </c>
      <c r="K13" s="46"/>
    </row>
    <row r="14" spans="1:11" ht="18" customHeight="1">
      <c r="A14" s="17">
        <f>soupiska!C14</f>
        <v>20</v>
      </c>
      <c r="B14" s="18"/>
      <c r="C14" s="19" t="str">
        <f>soupiska!E14</f>
        <v>Dvořák Milan</v>
      </c>
      <c r="D14" s="20">
        <v>0</v>
      </c>
      <c r="E14" s="20">
        <f t="shared" si="0"/>
      </c>
      <c r="F14" s="20"/>
      <c r="G14" s="20"/>
      <c r="H14" s="20"/>
      <c r="I14" s="45"/>
      <c r="J14" s="45" t="str">
        <f t="shared" si="1"/>
        <v> - </v>
      </c>
      <c r="K14" s="46"/>
    </row>
    <row r="15" spans="1:11" ht="18" customHeight="1">
      <c r="A15" s="17">
        <f>soupiska!C15</f>
        <v>4</v>
      </c>
      <c r="B15" s="18"/>
      <c r="C15" s="19" t="str">
        <f>soupiska!E15</f>
        <v>Fiksa Ondřej</v>
      </c>
      <c r="D15" s="20">
        <v>1</v>
      </c>
      <c r="E15" s="20">
        <f>IF(D15=0,"",3*F15+2*G15+I15)</f>
        <v>17</v>
      </c>
      <c r="F15" s="20">
        <v>2</v>
      </c>
      <c r="G15" s="20">
        <v>3</v>
      </c>
      <c r="H15" s="20">
        <v>5</v>
      </c>
      <c r="I15" s="45">
        <v>5</v>
      </c>
      <c r="J15" s="45">
        <f>IF(AND(H15=0,I15=0)," - ",ROUND(I15*100/H15,1))</f>
        <v>100</v>
      </c>
      <c r="K15" s="46">
        <v>2</v>
      </c>
    </row>
    <row r="16" spans="1:11" ht="18" customHeight="1">
      <c r="A16" s="17">
        <f>soupiska!C16</f>
        <v>15</v>
      </c>
      <c r="B16" s="18"/>
      <c r="C16" s="19" t="str">
        <f>soupiska!E16</f>
        <v>Hedvičák Jaroslav</v>
      </c>
      <c r="D16" s="20">
        <v>0</v>
      </c>
      <c r="E16" s="20">
        <f t="shared" si="0"/>
      </c>
      <c r="F16" s="20"/>
      <c r="G16" s="20"/>
      <c r="H16" s="20"/>
      <c r="I16" s="45"/>
      <c r="J16" s="45" t="str">
        <f t="shared" si="1"/>
        <v> - </v>
      </c>
      <c r="K16" s="46"/>
    </row>
    <row r="17" spans="1:11" ht="18" customHeight="1">
      <c r="A17" s="17">
        <f>soupiska!C17</f>
        <v>10</v>
      </c>
      <c r="B17" s="18"/>
      <c r="C17" s="19" t="str">
        <f>soupiska!E17</f>
        <v>Krontorád Pavel</v>
      </c>
      <c r="D17" s="20">
        <v>0</v>
      </c>
      <c r="E17" s="20">
        <f t="shared" si="0"/>
      </c>
      <c r="F17" s="20"/>
      <c r="G17" s="20"/>
      <c r="H17" s="20"/>
      <c r="I17" s="45"/>
      <c r="J17" s="45" t="str">
        <f t="shared" si="1"/>
        <v> - </v>
      </c>
      <c r="K17" s="46"/>
    </row>
    <row r="18" spans="1:11" ht="18" customHeight="1">
      <c r="A18" s="17">
        <f>soupiska!C18</f>
        <v>7</v>
      </c>
      <c r="B18" s="18"/>
      <c r="C18" s="19" t="str">
        <f>soupiska!E18</f>
        <v>Krontorád Vít</v>
      </c>
      <c r="D18" s="20">
        <v>1</v>
      </c>
      <c r="E18" s="20">
        <f t="shared" si="0"/>
        <v>12</v>
      </c>
      <c r="F18" s="20">
        <v>0</v>
      </c>
      <c r="G18" s="20">
        <v>5</v>
      </c>
      <c r="H18" s="20">
        <v>5</v>
      </c>
      <c r="I18" s="45">
        <v>2</v>
      </c>
      <c r="J18" s="45">
        <f t="shared" si="1"/>
        <v>40</v>
      </c>
      <c r="K18" s="46">
        <v>1</v>
      </c>
    </row>
    <row r="19" spans="1:11" ht="18" customHeight="1">
      <c r="A19" s="17">
        <f>soupiska!C19</f>
        <v>6</v>
      </c>
      <c r="B19" s="18"/>
      <c r="C19" s="19" t="str">
        <f>soupiska!E19</f>
        <v>Krška Josef</v>
      </c>
      <c r="D19" s="20">
        <v>0</v>
      </c>
      <c r="E19" s="20">
        <f t="shared" si="0"/>
      </c>
      <c r="F19" s="20"/>
      <c r="G19" s="20"/>
      <c r="H19" s="20"/>
      <c r="I19" s="45"/>
      <c r="J19" s="45" t="str">
        <f t="shared" si="1"/>
        <v> - </v>
      </c>
      <c r="K19" s="46"/>
    </row>
    <row r="20" spans="1:11" ht="18" customHeight="1">
      <c r="A20" s="17">
        <f>soupiska!C20</f>
        <v>18</v>
      </c>
      <c r="B20" s="18"/>
      <c r="C20" s="19" t="str">
        <f>soupiska!E20</f>
        <v>Maca Radek</v>
      </c>
      <c r="D20" s="20">
        <v>0</v>
      </c>
      <c r="E20" s="20">
        <f t="shared" si="0"/>
      </c>
      <c r="F20" s="20"/>
      <c r="G20" s="20"/>
      <c r="H20" s="20"/>
      <c r="I20" s="45"/>
      <c r="J20" s="45" t="str">
        <f t="shared" si="1"/>
        <v> - </v>
      </c>
      <c r="K20" s="46"/>
    </row>
    <row r="21" spans="1:11" ht="18" customHeight="1">
      <c r="A21" s="21">
        <f>soupiska!C21</f>
        <v>17</v>
      </c>
      <c r="B21" s="18"/>
      <c r="C21" s="19" t="str">
        <f>soupiska!E21</f>
        <v>Müller Tomáš</v>
      </c>
      <c r="D21" s="20">
        <v>0</v>
      </c>
      <c r="E21" s="20">
        <f t="shared" si="0"/>
      </c>
      <c r="F21" s="20"/>
      <c r="G21" s="20"/>
      <c r="H21" s="20"/>
      <c r="I21" s="45"/>
      <c r="J21" s="45" t="str">
        <f t="shared" si="1"/>
        <v> - </v>
      </c>
      <c r="K21" s="46"/>
    </row>
    <row r="22" spans="1:11" ht="18" customHeight="1">
      <c r="A22" s="21">
        <f>soupiska!C22</f>
        <v>17</v>
      </c>
      <c r="B22" s="18"/>
      <c r="C22" s="19" t="str">
        <f>soupiska!E22</f>
        <v>Müller Petr</v>
      </c>
      <c r="D22" s="20">
        <v>0</v>
      </c>
      <c r="E22" s="20">
        <f t="shared" si="0"/>
      </c>
      <c r="F22" s="20"/>
      <c r="G22" s="20"/>
      <c r="H22" s="20"/>
      <c r="I22" s="45"/>
      <c r="J22" s="45" t="str">
        <f t="shared" si="1"/>
        <v> - </v>
      </c>
      <c r="K22" s="46"/>
    </row>
    <row r="23" spans="1:11" ht="18" customHeight="1">
      <c r="A23" s="21">
        <f>soupiska!C23</f>
        <v>16</v>
      </c>
      <c r="B23" s="18"/>
      <c r="C23" s="19" t="str">
        <f>soupiska!E23</f>
        <v>Nepustil Petr</v>
      </c>
      <c r="D23" s="20">
        <v>1</v>
      </c>
      <c r="E23" s="20">
        <f t="shared" si="0"/>
        <v>11</v>
      </c>
      <c r="F23" s="20">
        <v>0</v>
      </c>
      <c r="G23" s="20">
        <v>5</v>
      </c>
      <c r="H23" s="20">
        <v>3</v>
      </c>
      <c r="I23" s="45">
        <v>1</v>
      </c>
      <c r="J23" s="45">
        <f t="shared" si="1"/>
        <v>33.3</v>
      </c>
      <c r="K23" s="46">
        <v>4</v>
      </c>
    </row>
    <row r="24" spans="1:11" ht="18" customHeight="1">
      <c r="A24" s="21">
        <f>soupiska!C24</f>
        <v>8</v>
      </c>
      <c r="B24" s="18"/>
      <c r="C24" s="19" t="str">
        <f>soupiska!E24</f>
        <v>Petr Martin</v>
      </c>
      <c r="D24" s="20">
        <v>0</v>
      </c>
      <c r="E24" s="20">
        <f t="shared" si="0"/>
      </c>
      <c r="F24" s="20"/>
      <c r="G24" s="20"/>
      <c r="H24" s="20"/>
      <c r="I24" s="45"/>
      <c r="J24" s="45" t="str">
        <f t="shared" si="1"/>
        <v> - </v>
      </c>
      <c r="K24" s="46"/>
    </row>
    <row r="25" spans="1:11" ht="18" customHeight="1">
      <c r="A25" s="17">
        <f>soupiska!C25</f>
        <v>0</v>
      </c>
      <c r="B25" s="18"/>
      <c r="C25" s="19" t="str">
        <f>soupiska!E25</f>
        <v>Teplý Petr</v>
      </c>
      <c r="D25" s="20">
        <v>1</v>
      </c>
      <c r="E25" s="20">
        <f t="shared" si="0"/>
        <v>11</v>
      </c>
      <c r="F25" s="20">
        <v>0</v>
      </c>
      <c r="G25" s="20">
        <v>5</v>
      </c>
      <c r="H25" s="20">
        <v>1</v>
      </c>
      <c r="I25" s="45">
        <v>1</v>
      </c>
      <c r="J25" s="45">
        <f t="shared" si="1"/>
        <v>100</v>
      </c>
      <c r="K25" s="46">
        <v>2</v>
      </c>
    </row>
    <row r="26" spans="1:11" ht="18" customHeight="1">
      <c r="A26" s="17">
        <f>soupiska!C26</f>
        <v>9</v>
      </c>
      <c r="B26" s="18"/>
      <c r="C26" s="19" t="str">
        <f>soupiska!E26</f>
        <v>Rychtář Jan</v>
      </c>
      <c r="D26" s="20">
        <v>0</v>
      </c>
      <c r="E26" s="20">
        <f t="shared" si="0"/>
      </c>
      <c r="F26" s="20"/>
      <c r="G26" s="20"/>
      <c r="H26" s="20"/>
      <c r="I26" s="45"/>
      <c r="J26" s="45" t="str">
        <f t="shared" si="1"/>
        <v> - </v>
      </c>
      <c r="K26" s="46"/>
    </row>
    <row r="27" spans="1:11" ht="18" customHeight="1">
      <c r="A27" s="17">
        <f>soupiska!C27</f>
        <v>14</v>
      </c>
      <c r="B27" s="18"/>
      <c r="C27" s="19" t="str">
        <f>soupiska!E27</f>
        <v>Slezák Jakub</v>
      </c>
      <c r="D27" s="20">
        <v>1</v>
      </c>
      <c r="E27" s="20">
        <f t="shared" si="0"/>
        <v>11</v>
      </c>
      <c r="F27" s="20">
        <v>0</v>
      </c>
      <c r="G27" s="20">
        <v>3</v>
      </c>
      <c r="H27" s="20">
        <v>6</v>
      </c>
      <c r="I27" s="45">
        <v>5</v>
      </c>
      <c r="J27" s="45">
        <f t="shared" si="1"/>
        <v>83.3</v>
      </c>
      <c r="K27" s="46">
        <v>0</v>
      </c>
    </row>
    <row r="28" spans="1:11" ht="18" customHeight="1">
      <c r="A28" s="17">
        <f>soupiska!C28</f>
        <v>5</v>
      </c>
      <c r="B28" s="18"/>
      <c r="C28" s="19" t="str">
        <f>soupiska!E28</f>
        <v>Straka Tomáš</v>
      </c>
      <c r="D28" s="20">
        <v>0</v>
      </c>
      <c r="E28" s="20">
        <f t="shared" si="0"/>
      </c>
      <c r="F28" s="20"/>
      <c r="G28" s="20"/>
      <c r="H28" s="20"/>
      <c r="I28" s="45"/>
      <c r="J28" s="45" t="str">
        <f t="shared" si="1"/>
        <v> - </v>
      </c>
      <c r="K28" s="46"/>
    </row>
    <row r="29" spans="1:11" ht="18" customHeight="1">
      <c r="A29" s="21">
        <f>soupiska!C29</f>
        <v>21</v>
      </c>
      <c r="B29" s="18"/>
      <c r="C29" s="19" t="str">
        <f>soupiska!E29</f>
        <v>Stríž Rostislav</v>
      </c>
      <c r="D29" s="20">
        <v>0</v>
      </c>
      <c r="E29" s="20">
        <f t="shared" si="0"/>
      </c>
      <c r="F29" s="20"/>
      <c r="G29" s="20"/>
      <c r="H29" s="20"/>
      <c r="I29" s="45"/>
      <c r="J29" s="45" t="str">
        <f t="shared" si="1"/>
        <v> - </v>
      </c>
      <c r="K29" s="46"/>
    </row>
    <row r="30" spans="1:11" ht="18" customHeight="1">
      <c r="A30" s="21">
        <f>soupiska!C30</f>
        <v>0</v>
      </c>
      <c r="B30" s="18"/>
      <c r="C30" s="19" t="str">
        <f>soupiska!E30</f>
        <v>Šulc Michal</v>
      </c>
      <c r="D30" s="20">
        <v>0</v>
      </c>
      <c r="E30" s="20">
        <f t="shared" si="0"/>
      </c>
      <c r="F30" s="20"/>
      <c r="G30" s="20"/>
      <c r="H30" s="20"/>
      <c r="I30" s="45"/>
      <c r="J30" s="45" t="str">
        <f t="shared" si="1"/>
        <v> - </v>
      </c>
      <c r="K30" s="46"/>
    </row>
    <row r="31" spans="1:11" ht="18" customHeight="1">
      <c r="A31" s="21">
        <f>soupiska!C31</f>
        <v>0</v>
      </c>
      <c r="B31" s="18"/>
      <c r="C31" s="19" t="str">
        <f>soupiska!E31</f>
        <v>Trojan Pavel</v>
      </c>
      <c r="D31" s="20">
        <v>1</v>
      </c>
      <c r="E31" s="20">
        <f>IF(D31=0,"",3*F31+2*G31+I31)</f>
        <v>0</v>
      </c>
      <c r="F31" s="20">
        <v>0</v>
      </c>
      <c r="G31" s="20">
        <v>0</v>
      </c>
      <c r="H31" s="20">
        <v>0</v>
      </c>
      <c r="I31" s="45">
        <v>0</v>
      </c>
      <c r="J31" s="45" t="str">
        <f>IF(AND(H31=0,I31=0)," - ",ROUND(I31*100/H31,1))</f>
        <v> - </v>
      </c>
      <c r="K31" s="46">
        <v>0</v>
      </c>
    </row>
    <row r="32" spans="1:11" ht="18" customHeight="1">
      <c r="A32" s="47"/>
      <c r="B32" s="48"/>
      <c r="C32" s="49" t="s">
        <v>96</v>
      </c>
      <c r="D32" s="50">
        <f aca="true" t="shared" si="2" ref="D32:I32">SUM(D11:D31)</f>
        <v>6</v>
      </c>
      <c r="E32" s="50">
        <f t="shared" si="2"/>
        <v>62</v>
      </c>
      <c r="F32" s="50">
        <f t="shared" si="2"/>
        <v>2</v>
      </c>
      <c r="G32" s="50">
        <f t="shared" si="2"/>
        <v>21</v>
      </c>
      <c r="H32" s="50">
        <f t="shared" si="2"/>
        <v>20</v>
      </c>
      <c r="I32" s="51">
        <f t="shared" si="2"/>
        <v>14</v>
      </c>
      <c r="J32" s="51">
        <f>IF(H32="0","0",ROUND(I32*100/H32,1))</f>
        <v>70</v>
      </c>
      <c r="K32" s="52">
        <f>SUM(K11:K31)</f>
        <v>9</v>
      </c>
    </row>
    <row r="33" spans="1:11" ht="18" customHeight="1">
      <c r="A33" s="53"/>
      <c r="B33" s="53"/>
      <c r="C33" s="53"/>
      <c r="D33" s="54"/>
      <c r="E33" s="54"/>
      <c r="F33" s="54"/>
      <c r="G33" s="54"/>
      <c r="H33" s="54"/>
      <c r="I33" s="54"/>
      <c r="J33" s="54"/>
      <c r="K33" s="54"/>
    </row>
    <row r="34" spans="1:11" ht="18" customHeight="1">
      <c r="A34" s="55"/>
      <c r="B34" s="55"/>
      <c r="C34" s="55"/>
      <c r="D34" s="56"/>
      <c r="E34" s="56"/>
      <c r="F34" s="56"/>
      <c r="G34" s="56"/>
      <c r="H34" s="56"/>
      <c r="I34" s="56"/>
      <c r="J34" s="56"/>
      <c r="K34" s="56"/>
    </row>
    <row r="35" spans="1:11" ht="18" customHeight="1">
      <c r="A35" s="57"/>
      <c r="B35" s="58"/>
      <c r="C35" s="59" t="s">
        <v>97</v>
      </c>
      <c r="D35" s="60">
        <f>D53</f>
        <v>8</v>
      </c>
      <c r="E35" s="60">
        <f>F35*3+G35*2+I35</f>
        <v>40</v>
      </c>
      <c r="F35" s="60">
        <f>F53</f>
        <v>1</v>
      </c>
      <c r="G35" s="60">
        <f>G53</f>
        <v>18</v>
      </c>
      <c r="H35" s="60">
        <f>H53</f>
        <v>2</v>
      </c>
      <c r="I35" s="61">
        <f>I53</f>
        <v>1</v>
      </c>
      <c r="J35" s="61">
        <f>IF(H35="0","0",ROUND(I35*100/H35,1))</f>
        <v>50</v>
      </c>
      <c r="K35" s="62">
        <f>K53</f>
        <v>20</v>
      </c>
    </row>
    <row r="39" spans="1:11" ht="15">
      <c r="A39" s="33" t="s">
        <v>85</v>
      </c>
      <c r="B39" s="34"/>
      <c r="C39" s="34"/>
      <c r="D39" s="35"/>
      <c r="E39" s="36" t="s">
        <v>86</v>
      </c>
      <c r="F39" s="36" t="s">
        <v>87</v>
      </c>
      <c r="G39" s="36" t="s">
        <v>88</v>
      </c>
      <c r="H39" s="37" t="s">
        <v>89</v>
      </c>
      <c r="I39" s="38"/>
      <c r="J39" s="38"/>
      <c r="K39" s="39" t="s">
        <v>90</v>
      </c>
    </row>
    <row r="40" spans="1:11" ht="15">
      <c r="A40" s="9" t="s">
        <v>32</v>
      </c>
      <c r="B40" s="11"/>
      <c r="C40" s="10" t="s">
        <v>33</v>
      </c>
      <c r="D40" s="12"/>
      <c r="E40" s="12" t="s">
        <v>92</v>
      </c>
      <c r="F40" s="40"/>
      <c r="G40" s="40"/>
      <c r="H40" s="12"/>
      <c r="I40" s="41"/>
      <c r="J40" s="41" t="s">
        <v>95</v>
      </c>
      <c r="K40" s="42"/>
    </row>
    <row r="41" spans="1:11" ht="15">
      <c r="A41" s="13" t="s">
        <v>98</v>
      </c>
      <c r="B41" s="15"/>
      <c r="C41" s="14"/>
      <c r="D41" s="16">
        <v>8</v>
      </c>
      <c r="E41" s="16">
        <f aca="true" t="shared" si="3" ref="E41:E52">IF(D41=0,"0",3*F41+2*G41+I41)</f>
        <v>40</v>
      </c>
      <c r="F41" s="16">
        <v>1</v>
      </c>
      <c r="G41" s="16">
        <v>18</v>
      </c>
      <c r="H41" s="16">
        <v>2</v>
      </c>
      <c r="I41" s="43">
        <v>1</v>
      </c>
      <c r="J41" s="43">
        <f aca="true" t="shared" si="4" ref="J41:J52">IF(AND(H41=0,I41=0)," - ",ROUND(I41*100/H41,1))</f>
        <v>50</v>
      </c>
      <c r="K41" s="44">
        <v>20</v>
      </c>
    </row>
    <row r="42" spans="1:11" ht="15">
      <c r="A42" s="21"/>
      <c r="B42" s="18"/>
      <c r="C42" s="19"/>
      <c r="D42" s="20"/>
      <c r="E42" s="20" t="str">
        <f>IF(D42=0,"0",3*F42+2*G42+I42)</f>
        <v>0</v>
      </c>
      <c r="F42" s="20"/>
      <c r="G42" s="20"/>
      <c r="H42" s="20"/>
      <c r="I42" s="45"/>
      <c r="J42" s="45" t="str">
        <f>IF(AND(H42=0,I42=0)," - ",ROUND(I42*100/H42,1))</f>
        <v> - </v>
      </c>
      <c r="K42" s="46"/>
    </row>
    <row r="43" spans="1:11" ht="15">
      <c r="A43" s="21"/>
      <c r="B43" s="18"/>
      <c r="C43" s="19"/>
      <c r="D43" s="20"/>
      <c r="E43" s="20" t="str">
        <f t="shared" si="3"/>
        <v>0</v>
      </c>
      <c r="F43" s="20"/>
      <c r="G43" s="20"/>
      <c r="H43" s="20"/>
      <c r="I43" s="45"/>
      <c r="J43" s="45" t="str">
        <f t="shared" si="4"/>
        <v> - </v>
      </c>
      <c r="K43" s="46"/>
    </row>
    <row r="44" spans="1:11" ht="15">
      <c r="A44" s="21"/>
      <c r="B44" s="18"/>
      <c r="C44" s="19"/>
      <c r="D44" s="20"/>
      <c r="E44" s="20" t="str">
        <f t="shared" si="3"/>
        <v>0</v>
      </c>
      <c r="F44" s="20"/>
      <c r="G44" s="20"/>
      <c r="H44" s="20"/>
      <c r="I44" s="45"/>
      <c r="J44" s="45" t="str">
        <f t="shared" si="4"/>
        <v> - </v>
      </c>
      <c r="K44" s="46"/>
    </row>
    <row r="45" spans="1:11" ht="15">
      <c r="A45" s="21"/>
      <c r="B45" s="18"/>
      <c r="C45" s="19"/>
      <c r="D45" s="20"/>
      <c r="E45" s="20" t="str">
        <f t="shared" si="3"/>
        <v>0</v>
      </c>
      <c r="F45" s="20"/>
      <c r="G45" s="20"/>
      <c r="H45" s="20"/>
      <c r="I45" s="45"/>
      <c r="J45" s="45" t="str">
        <f t="shared" si="4"/>
        <v> - </v>
      </c>
      <c r="K45" s="46"/>
    </row>
    <row r="46" spans="1:11" ht="15">
      <c r="A46" s="21"/>
      <c r="B46" s="18"/>
      <c r="C46" s="19"/>
      <c r="D46" s="20"/>
      <c r="E46" s="20" t="str">
        <f t="shared" si="3"/>
        <v>0</v>
      </c>
      <c r="F46" s="20"/>
      <c r="G46" s="20"/>
      <c r="H46" s="20"/>
      <c r="I46" s="45"/>
      <c r="J46" s="45" t="str">
        <f t="shared" si="4"/>
        <v> - </v>
      </c>
      <c r="K46" s="46"/>
    </row>
    <row r="47" spans="1:11" ht="15">
      <c r="A47" s="21"/>
      <c r="B47" s="18"/>
      <c r="C47" s="19"/>
      <c r="D47" s="20"/>
      <c r="E47" s="20" t="str">
        <f t="shared" si="3"/>
        <v>0</v>
      </c>
      <c r="F47" s="20"/>
      <c r="G47" s="20"/>
      <c r="H47" s="20"/>
      <c r="I47" s="45"/>
      <c r="J47" s="45" t="str">
        <f t="shared" si="4"/>
        <v> - </v>
      </c>
      <c r="K47" s="46"/>
    </row>
    <row r="48" spans="1:11" ht="15">
      <c r="A48" s="17"/>
      <c r="B48" s="18"/>
      <c r="C48" s="19"/>
      <c r="D48" s="20"/>
      <c r="E48" s="20" t="str">
        <f t="shared" si="3"/>
        <v>0</v>
      </c>
      <c r="F48" s="20"/>
      <c r="G48" s="20"/>
      <c r="H48" s="20"/>
      <c r="I48" s="45"/>
      <c r="J48" s="45" t="str">
        <f t="shared" si="4"/>
        <v> - </v>
      </c>
      <c r="K48" s="46"/>
    </row>
    <row r="49" spans="1:11" ht="15">
      <c r="A49" s="21"/>
      <c r="B49" s="18"/>
      <c r="C49" s="19"/>
      <c r="D49" s="20"/>
      <c r="E49" s="20" t="str">
        <f t="shared" si="3"/>
        <v>0</v>
      </c>
      <c r="F49" s="20"/>
      <c r="G49" s="20"/>
      <c r="H49" s="20"/>
      <c r="I49" s="45"/>
      <c r="J49" s="45" t="str">
        <f t="shared" si="4"/>
        <v> - </v>
      </c>
      <c r="K49" s="46"/>
    </row>
    <row r="50" spans="1:11" ht="15">
      <c r="A50" s="21"/>
      <c r="B50" s="18"/>
      <c r="C50" s="19"/>
      <c r="D50" s="20"/>
      <c r="E50" s="20" t="str">
        <f>IF(D50=0,"0",3*F50+2*G50+I50)</f>
        <v>0</v>
      </c>
      <c r="F50" s="20"/>
      <c r="G50" s="20"/>
      <c r="H50" s="20"/>
      <c r="I50" s="45"/>
      <c r="J50" s="45" t="str">
        <f>IF(AND(H50=0,I50=0)," - ",ROUND(I50*100/H50,1))</f>
        <v> - </v>
      </c>
      <c r="K50" s="46"/>
    </row>
    <row r="51" spans="1:11" ht="15">
      <c r="A51" s="21"/>
      <c r="B51" s="18"/>
      <c r="C51" s="19"/>
      <c r="D51" s="20"/>
      <c r="E51" s="20" t="str">
        <f t="shared" si="3"/>
        <v>0</v>
      </c>
      <c r="F51" s="20"/>
      <c r="G51" s="20"/>
      <c r="H51" s="20"/>
      <c r="I51" s="45"/>
      <c r="J51" s="45" t="str">
        <f t="shared" si="4"/>
        <v> - </v>
      </c>
      <c r="K51" s="46"/>
    </row>
    <row r="52" spans="1:11" ht="15">
      <c r="A52" s="17"/>
      <c r="B52" s="18"/>
      <c r="C52" s="19"/>
      <c r="D52" s="20"/>
      <c r="E52" s="20" t="str">
        <f t="shared" si="3"/>
        <v>0</v>
      </c>
      <c r="F52" s="20"/>
      <c r="G52" s="20"/>
      <c r="H52" s="20"/>
      <c r="I52" s="45"/>
      <c r="J52" s="45" t="str">
        <f t="shared" si="4"/>
        <v> - </v>
      </c>
      <c r="K52" s="46"/>
    </row>
    <row r="53" spans="1:11" ht="18">
      <c r="A53" s="47"/>
      <c r="B53" s="48"/>
      <c r="C53" s="49" t="s">
        <v>96</v>
      </c>
      <c r="D53" s="50">
        <f aca="true" t="shared" si="5" ref="D53:I53">SUM(D41:D52)</f>
        <v>8</v>
      </c>
      <c r="E53" s="50">
        <f t="shared" si="5"/>
        <v>40</v>
      </c>
      <c r="F53" s="50">
        <f t="shared" si="5"/>
        <v>1</v>
      </c>
      <c r="G53" s="50">
        <f t="shared" si="5"/>
        <v>18</v>
      </c>
      <c r="H53" s="50">
        <f t="shared" si="5"/>
        <v>2</v>
      </c>
      <c r="I53" s="51">
        <f t="shared" si="5"/>
        <v>1</v>
      </c>
      <c r="J53" s="51">
        <f>IF(H53="0","0",ROUND(I53*100/H53,1))</f>
        <v>50</v>
      </c>
      <c r="K53" s="52">
        <f>SUM(K41:K52)</f>
        <v>20</v>
      </c>
    </row>
  </sheetData>
  <sheetProtection/>
  <printOptions/>
  <pageMargins left="0.75" right="0.75" top="1" bottom="1" header="0.5118055555555556" footer="0.5118055555555556"/>
  <pageSetup fitToHeight="1" fitToWidth="1" horizontalDpi="300" verticalDpi="3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6">
    <pageSetUpPr fitToPage="1"/>
  </sheetPr>
  <dimension ref="A1:K53"/>
  <sheetViews>
    <sheetView showGridLines="0" zoomScale="75" zoomScaleNormal="75" zoomScalePageLayoutView="0" workbookViewId="0" topLeftCell="A1">
      <selection activeCell="I6" sqref="I6"/>
    </sheetView>
  </sheetViews>
  <sheetFormatPr defaultColWidth="8.8984375" defaultRowHeight="15.75"/>
  <cols>
    <col min="1" max="1" width="6.19921875" style="22" customWidth="1"/>
    <col min="2" max="2" width="1.8984375" style="22" customWidth="1"/>
    <col min="3" max="3" width="15.69921875" style="22" customWidth="1"/>
    <col min="4" max="4" width="5.296875" style="22" customWidth="1"/>
    <col min="5" max="5" width="8" style="22" customWidth="1"/>
    <col min="6" max="6" width="6.8984375" style="22" customWidth="1"/>
    <col min="7" max="7" width="7.3984375" style="22" customWidth="1"/>
    <col min="8" max="8" width="6.09765625" style="22" customWidth="1"/>
    <col min="9" max="9" width="7.09765625" style="22" customWidth="1"/>
    <col min="10" max="10" width="5.796875" style="22" customWidth="1"/>
    <col min="11" max="11" width="6.8984375" style="22" customWidth="1"/>
    <col min="12" max="16384" width="8.8984375" style="22" customWidth="1"/>
  </cols>
  <sheetData>
    <row r="1" ht="15">
      <c r="J1" s="23"/>
    </row>
    <row r="2" spans="1:8" ht="15">
      <c r="A2" s="22" t="s">
        <v>76</v>
      </c>
      <c r="D2" s="22" t="str">
        <f>rozpis!D40</f>
        <v>MA001</v>
      </c>
      <c r="F2" s="22" t="s">
        <v>77</v>
      </c>
      <c r="H2" s="22">
        <v>12</v>
      </c>
    </row>
    <row r="4" spans="1:9" ht="23.25">
      <c r="A4" s="24" t="s">
        <v>78</v>
      </c>
      <c r="E4" s="24" t="str">
        <f>rozpis!F46</f>
        <v>doma</v>
      </c>
      <c r="G4" s="24" t="s">
        <v>79</v>
      </c>
      <c r="I4" s="25">
        <f>rozpis!E40</f>
        <v>40572</v>
      </c>
    </row>
    <row r="5" spans="1:10" ht="30">
      <c r="A5" s="26" t="s">
        <v>80</v>
      </c>
      <c r="B5" s="27"/>
      <c r="C5" s="27" t="str">
        <f>rozpis!H40</f>
        <v>Rychnov</v>
      </c>
      <c r="F5" s="27"/>
      <c r="G5" s="28">
        <f>E32</f>
        <v>0</v>
      </c>
      <c r="H5" s="28" t="s">
        <v>81</v>
      </c>
      <c r="I5" s="28">
        <f>E35</f>
        <v>0</v>
      </c>
      <c r="J5" s="27"/>
    </row>
    <row r="6" spans="1:10" ht="30">
      <c r="A6" s="29">
        <f>IF(G5&gt;I5,1,0)</f>
        <v>0</v>
      </c>
      <c r="B6" s="27"/>
      <c r="C6" s="29">
        <f>IF(I5&gt;G5,1,0)</f>
        <v>0</v>
      </c>
      <c r="F6" s="30" t="s">
        <v>82</v>
      </c>
      <c r="G6" s="31">
        <v>0</v>
      </c>
      <c r="H6" s="31" t="s">
        <v>81</v>
      </c>
      <c r="I6" s="31">
        <v>0</v>
      </c>
      <c r="J6" s="32" t="s">
        <v>83</v>
      </c>
    </row>
    <row r="7" spans="1:4" ht="15">
      <c r="A7" s="22" t="s">
        <v>84</v>
      </c>
      <c r="C7" s="22" t="str">
        <f>rozpis!I40</f>
        <v>Kolář</v>
      </c>
      <c r="D7" s="22" t="str">
        <f>rozpis!J40</f>
        <v>Lang</v>
      </c>
    </row>
    <row r="9" spans="1:11" ht="18" customHeight="1">
      <c r="A9" s="33" t="s">
        <v>85</v>
      </c>
      <c r="B9" s="34"/>
      <c r="C9" s="34"/>
      <c r="D9" s="35"/>
      <c r="E9" s="36" t="s">
        <v>86</v>
      </c>
      <c r="F9" s="36" t="s">
        <v>87</v>
      </c>
      <c r="G9" s="36" t="s">
        <v>88</v>
      </c>
      <c r="H9" s="37" t="s">
        <v>89</v>
      </c>
      <c r="I9" s="38"/>
      <c r="J9" s="38"/>
      <c r="K9" s="39" t="s">
        <v>90</v>
      </c>
    </row>
    <row r="10" spans="1:11" ht="18" customHeight="1">
      <c r="A10" s="9" t="s">
        <v>32</v>
      </c>
      <c r="B10" s="11"/>
      <c r="C10" s="10" t="s">
        <v>33</v>
      </c>
      <c r="D10" s="12" t="s">
        <v>91</v>
      </c>
      <c r="E10" s="12" t="s">
        <v>92</v>
      </c>
      <c r="F10" s="40"/>
      <c r="G10" s="40"/>
      <c r="H10" s="12" t="s">
        <v>93</v>
      </c>
      <c r="I10" s="41" t="s">
        <v>94</v>
      </c>
      <c r="J10" s="41" t="s">
        <v>95</v>
      </c>
      <c r="K10" s="42" t="s">
        <v>92</v>
      </c>
    </row>
    <row r="11" spans="1:11" ht="18" customHeight="1">
      <c r="A11" s="13">
        <f>soupiska!C11</f>
        <v>12</v>
      </c>
      <c r="B11" s="15"/>
      <c r="C11" s="14" t="str">
        <f>soupiska!E11</f>
        <v>Čechovský Marek</v>
      </c>
      <c r="D11" s="16">
        <v>0</v>
      </c>
      <c r="E11" s="16">
        <f>IF(D11=0,"",3*F11+2*G11+I11)</f>
      </c>
      <c r="F11" s="20"/>
      <c r="G11" s="20"/>
      <c r="H11" s="20"/>
      <c r="I11" s="45"/>
      <c r="J11" s="45" t="str">
        <f>IF(AND(H11=0,I11=0)," - ",ROUND(I11*100/H11,1))</f>
        <v> - </v>
      </c>
      <c r="K11" s="46"/>
    </row>
    <row r="12" spans="1:11" ht="18" customHeight="1">
      <c r="A12" s="21">
        <f>soupiska!C12</f>
        <v>0</v>
      </c>
      <c r="B12" s="18"/>
      <c r="C12" s="19" t="str">
        <f>soupiska!E12</f>
        <v>Dostál Radek</v>
      </c>
      <c r="D12" s="20">
        <v>0</v>
      </c>
      <c r="E12" s="20">
        <f>IF(D12=0,"",3*F12+2*G12+I12)</f>
      </c>
      <c r="F12" s="20"/>
      <c r="G12" s="20"/>
      <c r="H12" s="20"/>
      <c r="I12" s="45"/>
      <c r="J12" s="45" t="str">
        <f>IF(AND(H12=0,I12=0)," - ",ROUND(I12*100/H12,1))</f>
        <v> - </v>
      </c>
      <c r="K12" s="46"/>
    </row>
    <row r="13" spans="1:11" ht="18" customHeight="1">
      <c r="A13" s="21">
        <f>soupiska!C13</f>
        <v>14</v>
      </c>
      <c r="B13" s="18"/>
      <c r="C13" s="19" t="str">
        <f>soupiska!E13</f>
        <v>Ducháček Ludvík</v>
      </c>
      <c r="D13" s="20">
        <v>0</v>
      </c>
      <c r="E13" s="20">
        <f aca="true" t="shared" si="0" ref="E13:E30">IF(D13=0,"",3*F13+2*G13+I13)</f>
      </c>
      <c r="F13" s="20"/>
      <c r="G13" s="20"/>
      <c r="H13" s="20"/>
      <c r="I13" s="45"/>
      <c r="J13" s="45" t="str">
        <f aca="true" t="shared" si="1" ref="J13:J30">IF(AND(H13=0,I13=0)," - ",ROUND(I13*100/H13,1))</f>
        <v> - </v>
      </c>
      <c r="K13" s="46"/>
    </row>
    <row r="14" spans="1:11" ht="18" customHeight="1">
      <c r="A14" s="21">
        <f>soupiska!C14</f>
        <v>20</v>
      </c>
      <c r="B14" s="18"/>
      <c r="C14" s="19" t="str">
        <f>soupiska!E14</f>
        <v>Dvořák Milan</v>
      </c>
      <c r="D14" s="20">
        <v>0</v>
      </c>
      <c r="E14" s="20">
        <f t="shared" si="0"/>
      </c>
      <c r="F14" s="20"/>
      <c r="G14" s="20"/>
      <c r="H14" s="20"/>
      <c r="I14" s="45"/>
      <c r="J14" s="45" t="str">
        <f t="shared" si="1"/>
        <v> - </v>
      </c>
      <c r="K14" s="46"/>
    </row>
    <row r="15" spans="1:11" ht="18" customHeight="1">
      <c r="A15" s="21">
        <f>soupiska!C15</f>
        <v>4</v>
      </c>
      <c r="B15" s="18"/>
      <c r="C15" s="19" t="str">
        <f>soupiska!E15</f>
        <v>Fiksa Ondřej</v>
      </c>
      <c r="D15" s="20">
        <v>0</v>
      </c>
      <c r="E15" s="20">
        <f>IF(D15=0,"",3*F15+2*G15+I15)</f>
      </c>
      <c r="F15" s="20"/>
      <c r="G15" s="20"/>
      <c r="H15" s="20"/>
      <c r="I15" s="45"/>
      <c r="J15" s="45" t="str">
        <f>IF(AND(H15=0,I15=0)," - ",ROUND(I15*100/H15,1))</f>
        <v> - </v>
      </c>
      <c r="K15" s="46"/>
    </row>
    <row r="16" spans="1:11" ht="18" customHeight="1">
      <c r="A16" s="21">
        <f>soupiska!C16</f>
        <v>15</v>
      </c>
      <c r="B16" s="18"/>
      <c r="C16" s="19" t="str">
        <f>soupiska!E16</f>
        <v>Hedvičák Jaroslav</v>
      </c>
      <c r="D16" s="20">
        <v>0</v>
      </c>
      <c r="E16" s="20">
        <f t="shared" si="0"/>
      </c>
      <c r="F16" s="20"/>
      <c r="G16" s="20"/>
      <c r="H16" s="20"/>
      <c r="I16" s="45"/>
      <c r="J16" s="45" t="str">
        <f t="shared" si="1"/>
        <v> - </v>
      </c>
      <c r="K16" s="46"/>
    </row>
    <row r="17" spans="1:11" ht="18" customHeight="1">
      <c r="A17" s="21">
        <f>soupiska!C17</f>
        <v>10</v>
      </c>
      <c r="B17" s="18"/>
      <c r="C17" s="19" t="str">
        <f>soupiska!E17</f>
        <v>Krontorád Pavel</v>
      </c>
      <c r="D17" s="20">
        <v>0</v>
      </c>
      <c r="E17" s="20">
        <f t="shared" si="0"/>
      </c>
      <c r="F17" s="20"/>
      <c r="G17" s="20"/>
      <c r="H17" s="20"/>
      <c r="I17" s="45"/>
      <c r="J17" s="45" t="str">
        <f t="shared" si="1"/>
        <v> - </v>
      </c>
      <c r="K17" s="46"/>
    </row>
    <row r="18" spans="1:11" ht="18" customHeight="1">
      <c r="A18" s="21">
        <f>soupiska!C18</f>
        <v>7</v>
      </c>
      <c r="B18" s="18"/>
      <c r="C18" s="19" t="str">
        <f>soupiska!E18</f>
        <v>Krontorád Vít</v>
      </c>
      <c r="D18" s="20">
        <v>0</v>
      </c>
      <c r="E18" s="20">
        <f t="shared" si="0"/>
      </c>
      <c r="F18" s="20"/>
      <c r="G18" s="20"/>
      <c r="H18" s="20"/>
      <c r="I18" s="45"/>
      <c r="J18" s="45" t="str">
        <f t="shared" si="1"/>
        <v> - </v>
      </c>
      <c r="K18" s="46"/>
    </row>
    <row r="19" spans="1:11" ht="18" customHeight="1">
      <c r="A19" s="21">
        <f>soupiska!C19</f>
        <v>6</v>
      </c>
      <c r="B19" s="18"/>
      <c r="C19" s="19" t="str">
        <f>soupiska!E19</f>
        <v>Krška Josef</v>
      </c>
      <c r="D19" s="20">
        <v>0</v>
      </c>
      <c r="E19" s="20">
        <f t="shared" si="0"/>
      </c>
      <c r="F19" s="20"/>
      <c r="G19" s="20"/>
      <c r="H19" s="20"/>
      <c r="I19" s="45"/>
      <c r="J19" s="45" t="str">
        <f t="shared" si="1"/>
        <v> - </v>
      </c>
      <c r="K19" s="46"/>
    </row>
    <row r="20" spans="1:11" ht="18" customHeight="1">
      <c r="A20" s="21">
        <f>soupiska!C20</f>
        <v>18</v>
      </c>
      <c r="B20" s="18"/>
      <c r="C20" s="19" t="str">
        <f>soupiska!E20</f>
        <v>Maca Radek</v>
      </c>
      <c r="D20" s="20">
        <v>0</v>
      </c>
      <c r="E20" s="20">
        <f t="shared" si="0"/>
      </c>
      <c r="F20" s="20"/>
      <c r="G20" s="20"/>
      <c r="H20" s="20"/>
      <c r="I20" s="45"/>
      <c r="J20" s="45" t="str">
        <f t="shared" si="1"/>
        <v> - </v>
      </c>
      <c r="K20" s="46"/>
    </row>
    <row r="21" spans="1:11" ht="18" customHeight="1">
      <c r="A21" s="21">
        <f>soupiska!C21</f>
        <v>17</v>
      </c>
      <c r="B21" s="18"/>
      <c r="C21" s="19" t="str">
        <f>soupiska!E21</f>
        <v>Müller Tomáš</v>
      </c>
      <c r="D21" s="20">
        <v>0</v>
      </c>
      <c r="E21" s="20">
        <f t="shared" si="0"/>
      </c>
      <c r="F21" s="20"/>
      <c r="G21" s="20"/>
      <c r="H21" s="20"/>
      <c r="I21" s="45"/>
      <c r="J21" s="45" t="str">
        <f t="shared" si="1"/>
        <v> - </v>
      </c>
      <c r="K21" s="46"/>
    </row>
    <row r="22" spans="1:11" ht="18" customHeight="1">
      <c r="A22" s="21">
        <f>soupiska!C22</f>
        <v>17</v>
      </c>
      <c r="B22" s="18"/>
      <c r="C22" s="19" t="str">
        <f>soupiska!E22</f>
        <v>Müller Petr</v>
      </c>
      <c r="D22" s="20">
        <v>0</v>
      </c>
      <c r="E22" s="20">
        <f t="shared" si="0"/>
      </c>
      <c r="F22" s="20"/>
      <c r="G22" s="20"/>
      <c r="H22" s="20"/>
      <c r="I22" s="45"/>
      <c r="J22" s="45" t="str">
        <f t="shared" si="1"/>
        <v> - </v>
      </c>
      <c r="K22" s="46"/>
    </row>
    <row r="23" spans="1:11" ht="18" customHeight="1">
      <c r="A23" s="21">
        <f>soupiska!C23</f>
        <v>16</v>
      </c>
      <c r="B23" s="18"/>
      <c r="C23" s="19" t="str">
        <f>soupiska!E23</f>
        <v>Nepustil Petr</v>
      </c>
      <c r="D23" s="20">
        <v>0</v>
      </c>
      <c r="E23" s="20">
        <f t="shared" si="0"/>
      </c>
      <c r="F23" s="20"/>
      <c r="G23" s="20"/>
      <c r="H23" s="20"/>
      <c r="I23" s="45"/>
      <c r="J23" s="45" t="str">
        <f t="shared" si="1"/>
        <v> - </v>
      </c>
      <c r="K23" s="46"/>
    </row>
    <row r="24" spans="1:11" ht="18" customHeight="1">
      <c r="A24" s="21">
        <f>soupiska!C24</f>
        <v>8</v>
      </c>
      <c r="B24" s="18"/>
      <c r="C24" s="19" t="str">
        <f>soupiska!E24</f>
        <v>Petr Martin</v>
      </c>
      <c r="D24" s="20">
        <v>0</v>
      </c>
      <c r="E24" s="20">
        <f t="shared" si="0"/>
      </c>
      <c r="F24" s="20"/>
      <c r="G24" s="20"/>
      <c r="H24" s="20"/>
      <c r="I24" s="45"/>
      <c r="J24" s="45" t="str">
        <f t="shared" si="1"/>
        <v> - </v>
      </c>
      <c r="K24" s="46"/>
    </row>
    <row r="25" spans="1:11" ht="18" customHeight="1">
      <c r="A25" s="21">
        <f>soupiska!C25</f>
        <v>0</v>
      </c>
      <c r="B25" s="18"/>
      <c r="C25" s="19" t="str">
        <f>soupiska!E25</f>
        <v>Teplý Petr</v>
      </c>
      <c r="D25" s="20">
        <v>0</v>
      </c>
      <c r="E25" s="20">
        <f t="shared" si="0"/>
      </c>
      <c r="F25" s="20"/>
      <c r="G25" s="20"/>
      <c r="H25" s="20"/>
      <c r="I25" s="45"/>
      <c r="J25" s="45" t="str">
        <f t="shared" si="1"/>
        <v> - </v>
      </c>
      <c r="K25" s="46"/>
    </row>
    <row r="26" spans="1:11" ht="18" customHeight="1">
      <c r="A26" s="21">
        <f>soupiska!C26</f>
        <v>9</v>
      </c>
      <c r="B26" s="18"/>
      <c r="C26" s="19" t="str">
        <f>soupiska!E26</f>
        <v>Rychtář Jan</v>
      </c>
      <c r="D26" s="20">
        <v>0</v>
      </c>
      <c r="E26" s="20">
        <f t="shared" si="0"/>
      </c>
      <c r="F26" s="20"/>
      <c r="G26" s="20"/>
      <c r="H26" s="20"/>
      <c r="I26" s="45"/>
      <c r="J26" s="45" t="str">
        <f t="shared" si="1"/>
        <v> - </v>
      </c>
      <c r="K26" s="46"/>
    </row>
    <row r="27" spans="1:11" ht="18" customHeight="1">
      <c r="A27" s="21">
        <f>soupiska!C27</f>
        <v>14</v>
      </c>
      <c r="B27" s="18"/>
      <c r="C27" s="19" t="str">
        <f>soupiska!E27</f>
        <v>Slezák Jakub</v>
      </c>
      <c r="D27" s="20">
        <v>0</v>
      </c>
      <c r="E27" s="20">
        <f t="shared" si="0"/>
      </c>
      <c r="F27" s="20"/>
      <c r="G27" s="20"/>
      <c r="H27" s="20"/>
      <c r="I27" s="45"/>
      <c r="J27" s="45" t="str">
        <f t="shared" si="1"/>
        <v> - </v>
      </c>
      <c r="K27" s="46"/>
    </row>
    <row r="28" spans="1:11" ht="18" customHeight="1">
      <c r="A28" s="21">
        <f>soupiska!C28</f>
        <v>5</v>
      </c>
      <c r="B28" s="18"/>
      <c r="C28" s="19" t="str">
        <f>soupiska!E28</f>
        <v>Straka Tomáš</v>
      </c>
      <c r="D28" s="20">
        <v>0</v>
      </c>
      <c r="E28" s="20">
        <f t="shared" si="0"/>
      </c>
      <c r="F28" s="20"/>
      <c r="G28" s="20"/>
      <c r="H28" s="20"/>
      <c r="I28" s="45"/>
      <c r="J28" s="45" t="str">
        <f t="shared" si="1"/>
        <v> - </v>
      </c>
      <c r="K28" s="46"/>
    </row>
    <row r="29" spans="1:11" ht="18" customHeight="1">
      <c r="A29" s="21">
        <f>soupiska!C29</f>
        <v>21</v>
      </c>
      <c r="B29" s="18"/>
      <c r="C29" s="19" t="str">
        <f>soupiska!E29</f>
        <v>Stríž Rostislav</v>
      </c>
      <c r="D29" s="20">
        <v>0</v>
      </c>
      <c r="E29" s="20">
        <f t="shared" si="0"/>
      </c>
      <c r="F29" s="20"/>
      <c r="G29" s="20"/>
      <c r="H29" s="20"/>
      <c r="I29" s="45"/>
      <c r="J29" s="45" t="str">
        <f t="shared" si="1"/>
        <v> - </v>
      </c>
      <c r="K29" s="46"/>
    </row>
    <row r="30" spans="1:11" ht="18" customHeight="1">
      <c r="A30" s="21">
        <f>soupiska!C30</f>
        <v>0</v>
      </c>
      <c r="B30" s="18"/>
      <c r="C30" s="19" t="str">
        <f>soupiska!E30</f>
        <v>Šulc Michal</v>
      </c>
      <c r="D30" s="20">
        <v>0</v>
      </c>
      <c r="E30" s="20">
        <f t="shared" si="0"/>
      </c>
      <c r="F30" s="20"/>
      <c r="G30" s="20"/>
      <c r="H30" s="20"/>
      <c r="I30" s="45"/>
      <c r="J30" s="45" t="str">
        <f t="shared" si="1"/>
        <v> - </v>
      </c>
      <c r="K30" s="46"/>
    </row>
    <row r="31" spans="1:11" ht="18" customHeight="1">
      <c r="A31" s="21">
        <f>soupiska!C31</f>
        <v>0</v>
      </c>
      <c r="B31" s="18"/>
      <c r="C31" s="19" t="str">
        <f>soupiska!E31</f>
        <v>Trojan Pavel</v>
      </c>
      <c r="D31" s="20">
        <v>0</v>
      </c>
      <c r="E31" s="20">
        <f>IF(D31=0,"",3*F31+2*G31+I31)</f>
      </c>
      <c r="F31" s="20"/>
      <c r="G31" s="20"/>
      <c r="H31" s="20"/>
      <c r="I31" s="45"/>
      <c r="J31" s="45" t="str">
        <f>IF(AND(H31=0,I31=0)," - ",ROUND(I31*100/H31,1))</f>
        <v> - </v>
      </c>
      <c r="K31" s="46"/>
    </row>
    <row r="32" spans="1:11" ht="18" customHeight="1">
      <c r="A32" s="47"/>
      <c r="B32" s="48"/>
      <c r="C32" s="49" t="s">
        <v>96</v>
      </c>
      <c r="D32" s="50">
        <f aca="true" t="shared" si="2" ref="D32:I32">SUM(D11:D31)</f>
        <v>0</v>
      </c>
      <c r="E32" s="50">
        <f t="shared" si="2"/>
        <v>0</v>
      </c>
      <c r="F32" s="50">
        <f t="shared" si="2"/>
        <v>0</v>
      </c>
      <c r="G32" s="50">
        <f t="shared" si="2"/>
        <v>0</v>
      </c>
      <c r="H32" s="50">
        <f t="shared" si="2"/>
        <v>0</v>
      </c>
      <c r="I32" s="51">
        <f t="shared" si="2"/>
        <v>0</v>
      </c>
      <c r="J32" s="51" t="e">
        <f>IF(H32="0","0",ROUND(I32*100/H32,1))</f>
        <v>#DIV/0!</v>
      </c>
      <c r="K32" s="52">
        <f>SUM(K11:K31)</f>
        <v>0</v>
      </c>
    </row>
    <row r="33" spans="1:11" ht="18" customHeight="1">
      <c r="A33" s="55"/>
      <c r="B33" s="55"/>
      <c r="C33" s="55"/>
      <c r="D33" s="56"/>
      <c r="E33" s="56"/>
      <c r="F33" s="56"/>
      <c r="G33" s="56"/>
      <c r="H33" s="56"/>
      <c r="I33" s="56"/>
      <c r="J33" s="56"/>
      <c r="K33" s="56"/>
    </row>
    <row r="34" spans="1:11" ht="18" customHeight="1">
      <c r="A34" s="55"/>
      <c r="B34" s="55"/>
      <c r="C34" s="55"/>
      <c r="D34" s="56"/>
      <c r="E34" s="56"/>
      <c r="F34" s="56"/>
      <c r="G34" s="56"/>
      <c r="H34" s="56"/>
      <c r="I34" s="56"/>
      <c r="J34" s="56"/>
      <c r="K34" s="56"/>
    </row>
    <row r="35" spans="1:11" ht="18" customHeight="1">
      <c r="A35" s="57"/>
      <c r="B35" s="58"/>
      <c r="C35" s="59" t="s">
        <v>97</v>
      </c>
      <c r="D35" s="60">
        <f>D53</f>
        <v>0</v>
      </c>
      <c r="E35" s="60">
        <f>F35*3+G35*2+I35</f>
        <v>0</v>
      </c>
      <c r="F35" s="60">
        <f>F53</f>
        <v>0</v>
      </c>
      <c r="G35" s="60">
        <f>G53</f>
        <v>0</v>
      </c>
      <c r="H35" s="60">
        <f>H53</f>
        <v>0</v>
      </c>
      <c r="I35" s="61">
        <f>I53</f>
        <v>0</v>
      </c>
      <c r="J35" s="61" t="e">
        <f>IF(H35="0","0",ROUND(I35*100/H35,1))</f>
        <v>#DIV/0!</v>
      </c>
      <c r="K35" s="62">
        <f>K53</f>
        <v>0</v>
      </c>
    </row>
    <row r="39" spans="1:11" ht="15">
      <c r="A39" s="33" t="s">
        <v>85</v>
      </c>
      <c r="B39" s="34"/>
      <c r="C39" s="34"/>
      <c r="D39" s="35"/>
      <c r="E39" s="36" t="s">
        <v>86</v>
      </c>
      <c r="F39" s="36" t="s">
        <v>87</v>
      </c>
      <c r="G39" s="36" t="s">
        <v>88</v>
      </c>
      <c r="H39" s="37" t="s">
        <v>89</v>
      </c>
      <c r="I39" s="38"/>
      <c r="J39" s="38"/>
      <c r="K39" s="39" t="s">
        <v>90</v>
      </c>
    </row>
    <row r="40" spans="1:11" ht="15">
      <c r="A40" s="9" t="s">
        <v>32</v>
      </c>
      <c r="B40" s="11"/>
      <c r="C40" s="10" t="s">
        <v>33</v>
      </c>
      <c r="D40" s="12" t="s">
        <v>91</v>
      </c>
      <c r="E40" s="12" t="s">
        <v>92</v>
      </c>
      <c r="F40" s="40"/>
      <c r="G40" s="40"/>
      <c r="H40" s="12" t="s">
        <v>93</v>
      </c>
      <c r="I40" s="41" t="s">
        <v>94</v>
      </c>
      <c r="J40" s="41" t="s">
        <v>95</v>
      </c>
      <c r="K40" s="42" t="s">
        <v>92</v>
      </c>
    </row>
    <row r="41" spans="1:11" ht="15">
      <c r="A41" s="13"/>
      <c r="B41" s="15"/>
      <c r="C41" s="14" t="s">
        <v>98</v>
      </c>
      <c r="D41" s="16"/>
      <c r="E41" s="20" t="str">
        <f aca="true" t="shared" si="3" ref="E41:E50">IF(D41=0,"0",3*F41+2*G41+I41)</f>
        <v>0</v>
      </c>
      <c r="F41" s="20"/>
      <c r="G41" s="20"/>
      <c r="H41" s="20"/>
      <c r="I41" s="45"/>
      <c r="J41" s="45" t="str">
        <f aca="true" t="shared" si="4" ref="J41:J51">IF(AND(H41=0,I41=0)," - ",ROUND(I41*100/H41,1))</f>
        <v> - </v>
      </c>
      <c r="K41" s="46"/>
    </row>
    <row r="42" spans="1:11" ht="15">
      <c r="A42" s="21"/>
      <c r="B42" s="18"/>
      <c r="C42" s="19"/>
      <c r="D42" s="20"/>
      <c r="E42" s="20" t="str">
        <f>IF(D42=0,"0",3*F42+2*G42+I42)</f>
        <v>0</v>
      </c>
      <c r="F42" s="20"/>
      <c r="G42" s="20"/>
      <c r="H42" s="20"/>
      <c r="I42" s="45"/>
      <c r="J42" s="45" t="str">
        <f t="shared" si="4"/>
        <v> - </v>
      </c>
      <c r="K42" s="46"/>
    </row>
    <row r="43" spans="1:11" ht="15">
      <c r="A43" s="17"/>
      <c r="B43" s="18"/>
      <c r="C43" s="19"/>
      <c r="D43" s="20"/>
      <c r="E43" s="20" t="str">
        <f>IF(D43=0,"0",3*F43+2*G43+I43)</f>
        <v>0</v>
      </c>
      <c r="F43" s="20"/>
      <c r="G43" s="20"/>
      <c r="H43" s="20"/>
      <c r="I43" s="45"/>
      <c r="J43" s="45" t="str">
        <f t="shared" si="4"/>
        <v> - </v>
      </c>
      <c r="K43" s="46"/>
    </row>
    <row r="44" spans="1:11" ht="15">
      <c r="A44" s="21"/>
      <c r="B44" s="18"/>
      <c r="C44" s="19"/>
      <c r="D44" s="20"/>
      <c r="E44" s="20" t="str">
        <f t="shared" si="3"/>
        <v>0</v>
      </c>
      <c r="F44" s="20"/>
      <c r="G44" s="20"/>
      <c r="H44" s="20"/>
      <c r="I44" s="45"/>
      <c r="J44" s="45" t="str">
        <f t="shared" si="4"/>
        <v> - </v>
      </c>
      <c r="K44" s="46"/>
    </row>
    <row r="45" spans="1:11" ht="15">
      <c r="A45" s="21"/>
      <c r="B45" s="18"/>
      <c r="C45" s="19"/>
      <c r="D45" s="20"/>
      <c r="E45" s="20" t="str">
        <f t="shared" si="3"/>
        <v>0</v>
      </c>
      <c r="F45" s="20"/>
      <c r="G45" s="20"/>
      <c r="H45" s="20"/>
      <c r="I45" s="45"/>
      <c r="J45" s="45" t="str">
        <f t="shared" si="4"/>
        <v> - </v>
      </c>
      <c r="K45" s="46"/>
    </row>
    <row r="46" spans="1:11" ht="15">
      <c r="A46" s="17"/>
      <c r="B46" s="18"/>
      <c r="C46" s="19"/>
      <c r="D46" s="20"/>
      <c r="E46" s="20" t="str">
        <f t="shared" si="3"/>
        <v>0</v>
      </c>
      <c r="F46" s="20"/>
      <c r="G46" s="20"/>
      <c r="H46" s="20"/>
      <c r="I46" s="45"/>
      <c r="J46" s="45" t="str">
        <f t="shared" si="4"/>
        <v> - </v>
      </c>
      <c r="K46" s="46"/>
    </row>
    <row r="47" spans="1:11" ht="15">
      <c r="A47" s="21"/>
      <c r="B47" s="18"/>
      <c r="C47" s="19"/>
      <c r="D47" s="20"/>
      <c r="E47" s="20" t="str">
        <f>IF(D47=0,"0",3*F47+2*G47+I47)</f>
        <v>0</v>
      </c>
      <c r="F47" s="20"/>
      <c r="G47" s="20"/>
      <c r="H47" s="20"/>
      <c r="I47" s="45"/>
      <c r="J47" s="45" t="str">
        <f t="shared" si="4"/>
        <v> - </v>
      </c>
      <c r="K47" s="46"/>
    </row>
    <row r="48" spans="1:11" ht="15">
      <c r="A48" s="21"/>
      <c r="B48" s="18"/>
      <c r="C48" s="19"/>
      <c r="D48" s="20"/>
      <c r="E48" s="20" t="str">
        <f>IF(D48=0,"0",3*F48+2*G48+I48)</f>
        <v>0</v>
      </c>
      <c r="F48" s="20"/>
      <c r="G48" s="20"/>
      <c r="H48" s="20"/>
      <c r="I48" s="45"/>
      <c r="J48" s="45" t="str">
        <f t="shared" si="4"/>
        <v> - </v>
      </c>
      <c r="K48" s="46"/>
    </row>
    <row r="49" spans="1:11" ht="15">
      <c r="A49" s="21"/>
      <c r="B49" s="18"/>
      <c r="C49" s="19"/>
      <c r="D49" s="20"/>
      <c r="E49" s="20" t="str">
        <f t="shared" si="3"/>
        <v>0</v>
      </c>
      <c r="F49" s="20"/>
      <c r="G49" s="20"/>
      <c r="H49" s="20"/>
      <c r="I49" s="45"/>
      <c r="J49" s="45" t="str">
        <f t="shared" si="4"/>
        <v> - </v>
      </c>
      <c r="K49" s="46"/>
    </row>
    <row r="50" spans="1:11" ht="15">
      <c r="A50" s="21"/>
      <c r="B50" s="18"/>
      <c r="C50" s="19"/>
      <c r="D50" s="20"/>
      <c r="E50" s="20" t="str">
        <f t="shared" si="3"/>
        <v>0</v>
      </c>
      <c r="F50" s="20"/>
      <c r="G50" s="20"/>
      <c r="H50" s="20"/>
      <c r="I50" s="45"/>
      <c r="J50" s="45" t="str">
        <f t="shared" si="4"/>
        <v> - </v>
      </c>
      <c r="K50" s="46"/>
    </row>
    <row r="51" spans="1:11" ht="15">
      <c r="A51" s="21"/>
      <c r="B51" s="18"/>
      <c r="C51" s="19"/>
      <c r="D51" s="20"/>
      <c r="E51" s="20" t="str">
        <f>IF(D51=0,"0",3*F51+2*G51+I51)</f>
        <v>0</v>
      </c>
      <c r="F51" s="20"/>
      <c r="G51" s="20"/>
      <c r="H51" s="20"/>
      <c r="I51" s="45"/>
      <c r="J51" s="45" t="str">
        <f t="shared" si="4"/>
        <v> - </v>
      </c>
      <c r="K51" s="46"/>
    </row>
    <row r="52" spans="1:11" ht="15">
      <c r="A52" s="21"/>
      <c r="B52" s="18"/>
      <c r="C52" s="19"/>
      <c r="D52" s="20"/>
      <c r="E52" s="20" t="str">
        <f>IF(D52=0,"0",3*F52+2*G52+I52)</f>
        <v>0</v>
      </c>
      <c r="F52" s="20"/>
      <c r="G52" s="20"/>
      <c r="H52" s="20"/>
      <c r="I52" s="45"/>
      <c r="J52" s="45" t="str">
        <f>IF(AND(H52=0,I52=0)," - ",ROUND(I52*100/H52,1))</f>
        <v> - </v>
      </c>
      <c r="K52" s="46"/>
    </row>
    <row r="53" spans="1:11" ht="18">
      <c r="A53" s="47"/>
      <c r="B53" s="48"/>
      <c r="C53" s="49" t="s">
        <v>96</v>
      </c>
      <c r="D53" s="50">
        <f aca="true" t="shared" si="5" ref="D53:I53">SUM(D41:D52)</f>
        <v>0</v>
      </c>
      <c r="E53" s="50">
        <f t="shared" si="5"/>
        <v>0</v>
      </c>
      <c r="F53" s="50">
        <f t="shared" si="5"/>
        <v>0</v>
      </c>
      <c r="G53" s="50">
        <f t="shared" si="5"/>
        <v>0</v>
      </c>
      <c r="H53" s="50">
        <f t="shared" si="5"/>
        <v>0</v>
      </c>
      <c r="I53" s="51">
        <f t="shared" si="5"/>
        <v>0</v>
      </c>
      <c r="J53" s="51" t="e">
        <f>IF(H53="0","0",ROUND(I53*100/H53,1))</f>
        <v>#DIV/0!</v>
      </c>
      <c r="K53" s="52">
        <f>SUM(K41:K52)</f>
        <v>0</v>
      </c>
    </row>
  </sheetData>
  <sheetProtection/>
  <printOptions/>
  <pageMargins left="0.75" right="0.75" top="1" bottom="1" header="0.5118055555555556" footer="0.5118055555555556"/>
  <pageSetup fitToHeight="1" fitToWidth="1" horizontalDpi="300" verticalDpi="300" orientation="portrait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7">
    <pageSetUpPr fitToPage="1"/>
  </sheetPr>
  <dimension ref="A1:L160"/>
  <sheetViews>
    <sheetView showGridLines="0" zoomScale="75" zoomScaleNormal="75" zoomScalePageLayoutView="0" workbookViewId="0" topLeftCell="A1">
      <selection activeCell="I6" sqref="I6"/>
    </sheetView>
  </sheetViews>
  <sheetFormatPr defaultColWidth="9.796875" defaultRowHeight="15.75"/>
  <cols>
    <col min="1" max="1" width="6.19921875" style="22" customWidth="1"/>
    <col min="2" max="2" width="1.8984375" style="22" customWidth="1"/>
    <col min="3" max="3" width="15.69921875" style="22" customWidth="1"/>
    <col min="4" max="4" width="5.296875" style="22" customWidth="1"/>
    <col min="5" max="5" width="8" style="22" customWidth="1"/>
    <col min="6" max="6" width="6.8984375" style="22" customWidth="1"/>
    <col min="7" max="7" width="8.796875" style="22" customWidth="1"/>
    <col min="8" max="8" width="6.09765625" style="22" customWidth="1"/>
    <col min="9" max="9" width="7.09765625" style="22" customWidth="1"/>
    <col min="10" max="10" width="5.796875" style="22" customWidth="1"/>
    <col min="11" max="11" width="6.8984375" style="22" customWidth="1"/>
    <col min="12" max="12" width="2.796875" style="22" customWidth="1"/>
    <col min="13" max="16384" width="9.796875" style="22" customWidth="1"/>
  </cols>
  <sheetData>
    <row r="1" ht="15">
      <c r="J1" s="23"/>
    </row>
    <row r="2" spans="1:8" ht="15">
      <c r="A2" s="22" t="s">
        <v>76</v>
      </c>
      <c r="D2" s="22" t="str">
        <f>rozpis!D41</f>
        <v>MA002</v>
      </c>
      <c r="F2" s="22" t="s">
        <v>77</v>
      </c>
      <c r="H2" s="22">
        <v>13</v>
      </c>
    </row>
    <row r="4" spans="1:9" ht="23.25">
      <c r="A4" s="24" t="s">
        <v>78</v>
      </c>
      <c r="E4" s="24" t="str">
        <f>rozpis!F41</f>
        <v>venku</v>
      </c>
      <c r="G4" s="24" t="s">
        <v>79</v>
      </c>
      <c r="I4" s="25">
        <f>rozpis!E41</f>
        <v>40573</v>
      </c>
    </row>
    <row r="5" spans="1:10" ht="30">
      <c r="A5" s="26" t="s">
        <v>80</v>
      </c>
      <c r="B5" s="27"/>
      <c r="C5" s="27" t="str">
        <f>rozpis!H41</f>
        <v>Náchod</v>
      </c>
      <c r="F5" s="27"/>
      <c r="G5" s="28">
        <f>E32</f>
        <v>0</v>
      </c>
      <c r="H5" s="28" t="s">
        <v>81</v>
      </c>
      <c r="I5" s="28">
        <f>E35</f>
        <v>0</v>
      </c>
      <c r="J5" s="27"/>
    </row>
    <row r="6" spans="1:10" ht="30">
      <c r="A6" s="29">
        <f>IF(G5&gt;I5,1,0)</f>
        <v>0</v>
      </c>
      <c r="B6" s="27"/>
      <c r="C6" s="29">
        <f>IF(I5&gt;G5,1,0)</f>
        <v>0</v>
      </c>
      <c r="F6" s="30" t="s">
        <v>82</v>
      </c>
      <c r="G6" s="31">
        <v>0</v>
      </c>
      <c r="H6" s="31" t="s">
        <v>81</v>
      </c>
      <c r="I6" s="31">
        <v>0</v>
      </c>
      <c r="J6" s="32" t="s">
        <v>83</v>
      </c>
    </row>
    <row r="7" spans="1:4" ht="15">
      <c r="A7" s="22" t="s">
        <v>84</v>
      </c>
      <c r="C7" s="22" t="str">
        <f>rozpis!I41</f>
        <v>Nývlt</v>
      </c>
      <c r="D7" s="22" t="str">
        <f>rozpis!J41</f>
        <v>Tejchman</v>
      </c>
    </row>
    <row r="9" spans="1:12" ht="18" customHeight="1">
      <c r="A9" s="33" t="s">
        <v>85</v>
      </c>
      <c r="B9" s="34"/>
      <c r="C9" s="34"/>
      <c r="D9" s="35"/>
      <c r="E9" s="36" t="s">
        <v>86</v>
      </c>
      <c r="F9" s="36" t="s">
        <v>87</v>
      </c>
      <c r="G9" s="36" t="s">
        <v>88</v>
      </c>
      <c r="H9" s="37" t="s">
        <v>89</v>
      </c>
      <c r="I9" s="38"/>
      <c r="J9" s="38"/>
      <c r="K9" s="39" t="s">
        <v>90</v>
      </c>
      <c r="L9" s="66"/>
    </row>
    <row r="10" spans="1:12" ht="18" customHeight="1">
      <c r="A10" s="9" t="s">
        <v>32</v>
      </c>
      <c r="B10" s="11"/>
      <c r="C10" s="10" t="s">
        <v>33</v>
      </c>
      <c r="D10" s="12" t="s">
        <v>91</v>
      </c>
      <c r="E10" s="12" t="s">
        <v>92</v>
      </c>
      <c r="F10" s="40"/>
      <c r="G10" s="40"/>
      <c r="H10" s="12" t="s">
        <v>93</v>
      </c>
      <c r="I10" s="41" t="s">
        <v>94</v>
      </c>
      <c r="J10" s="41" t="s">
        <v>95</v>
      </c>
      <c r="K10" s="42" t="s">
        <v>92</v>
      </c>
      <c r="L10" s="66"/>
    </row>
    <row r="11" spans="1:12" ht="18" customHeight="1">
      <c r="A11" s="13">
        <f>soupiska!C11</f>
        <v>12</v>
      </c>
      <c r="B11" s="15"/>
      <c r="C11" s="14" t="str">
        <f>soupiska!E11</f>
        <v>Čechovský Marek</v>
      </c>
      <c r="D11" s="16">
        <v>0</v>
      </c>
      <c r="E11" s="16">
        <f>IF(D11=0,"",3*F11+2*G11+I11)</f>
      </c>
      <c r="F11" s="20"/>
      <c r="G11" s="20"/>
      <c r="H11" s="20"/>
      <c r="I11" s="45"/>
      <c r="J11" s="45" t="str">
        <f>IF(AND(H11=0,I11=0)," - ",ROUND(I11*100/H11,1))</f>
        <v> - </v>
      </c>
      <c r="K11" s="46"/>
      <c r="L11" s="66"/>
    </row>
    <row r="12" spans="1:12" ht="18" customHeight="1">
      <c r="A12" s="21">
        <f>soupiska!C12</f>
        <v>0</v>
      </c>
      <c r="B12" s="18"/>
      <c r="C12" s="19" t="str">
        <f>soupiska!E12</f>
        <v>Dostál Radek</v>
      </c>
      <c r="D12" s="20">
        <v>0</v>
      </c>
      <c r="E12" s="20">
        <f>IF(D12=0,"",3*F12+2*G12+I12)</f>
      </c>
      <c r="F12" s="20"/>
      <c r="G12" s="20"/>
      <c r="H12" s="20"/>
      <c r="I12" s="45"/>
      <c r="J12" s="45" t="str">
        <f>IF(AND(H12=0,I12=0)," - ",ROUND(I12*100/H12,1))</f>
        <v> - </v>
      </c>
      <c r="K12" s="46"/>
      <c r="L12" s="66"/>
    </row>
    <row r="13" spans="1:12" ht="18" customHeight="1">
      <c r="A13" s="21">
        <f>soupiska!C13</f>
        <v>14</v>
      </c>
      <c r="B13" s="18"/>
      <c r="C13" s="19" t="str">
        <f>soupiska!E13</f>
        <v>Ducháček Ludvík</v>
      </c>
      <c r="D13" s="20">
        <v>0</v>
      </c>
      <c r="E13" s="20">
        <f aca="true" t="shared" si="0" ref="E13:E30">IF(D13=0,"",3*F13+2*G13+I13)</f>
      </c>
      <c r="F13" s="20"/>
      <c r="G13" s="20"/>
      <c r="H13" s="20"/>
      <c r="I13" s="45"/>
      <c r="J13" s="45" t="str">
        <f aca="true" t="shared" si="1" ref="J13:J30">IF(AND(H13=0,I13=0)," - ",ROUND(I13*100/H13,1))</f>
        <v> - </v>
      </c>
      <c r="K13" s="46"/>
      <c r="L13" s="66"/>
    </row>
    <row r="14" spans="1:12" ht="18" customHeight="1">
      <c r="A14" s="21">
        <f>soupiska!C14</f>
        <v>20</v>
      </c>
      <c r="B14" s="18"/>
      <c r="C14" s="19" t="str">
        <f>soupiska!E14</f>
        <v>Dvořák Milan</v>
      </c>
      <c r="D14" s="20">
        <v>0</v>
      </c>
      <c r="E14" s="20">
        <f t="shared" si="0"/>
      </c>
      <c r="F14" s="20"/>
      <c r="G14" s="20"/>
      <c r="H14" s="20"/>
      <c r="I14" s="45"/>
      <c r="J14" s="45" t="str">
        <f t="shared" si="1"/>
        <v> - </v>
      </c>
      <c r="K14" s="46"/>
      <c r="L14" s="66"/>
    </row>
    <row r="15" spans="1:12" ht="18" customHeight="1">
      <c r="A15" s="21">
        <f>soupiska!C15</f>
        <v>4</v>
      </c>
      <c r="B15" s="18"/>
      <c r="C15" s="19" t="str">
        <f>soupiska!E15</f>
        <v>Fiksa Ondřej</v>
      </c>
      <c r="D15" s="20">
        <v>0</v>
      </c>
      <c r="E15" s="20">
        <f>IF(D15=0,"",3*F15+2*G15+I15)</f>
      </c>
      <c r="F15" s="20"/>
      <c r="G15" s="20"/>
      <c r="H15" s="20"/>
      <c r="I15" s="45"/>
      <c r="J15" s="45" t="str">
        <f>IF(AND(H15=0,I15=0)," - ",ROUND(I15*100/H15,1))</f>
        <v> - </v>
      </c>
      <c r="K15" s="46"/>
      <c r="L15" s="66"/>
    </row>
    <row r="16" spans="1:12" ht="18" customHeight="1">
      <c r="A16" s="21">
        <f>soupiska!C16</f>
        <v>15</v>
      </c>
      <c r="B16" s="18"/>
      <c r="C16" s="19" t="str">
        <f>soupiska!E16</f>
        <v>Hedvičák Jaroslav</v>
      </c>
      <c r="D16" s="20">
        <v>0</v>
      </c>
      <c r="E16" s="20">
        <f t="shared" si="0"/>
      </c>
      <c r="F16" s="20"/>
      <c r="G16" s="20"/>
      <c r="H16" s="20"/>
      <c r="I16" s="45"/>
      <c r="J16" s="45" t="str">
        <f t="shared" si="1"/>
        <v> - </v>
      </c>
      <c r="K16" s="46"/>
      <c r="L16" s="66"/>
    </row>
    <row r="17" spans="1:12" ht="18" customHeight="1">
      <c r="A17" s="21">
        <f>soupiska!C17</f>
        <v>10</v>
      </c>
      <c r="B17" s="18"/>
      <c r="C17" s="19" t="str">
        <f>soupiska!E17</f>
        <v>Krontorád Pavel</v>
      </c>
      <c r="D17" s="20">
        <v>0</v>
      </c>
      <c r="E17" s="20">
        <f t="shared" si="0"/>
      </c>
      <c r="F17" s="20"/>
      <c r="G17" s="20"/>
      <c r="H17" s="20"/>
      <c r="I17" s="45"/>
      <c r="J17" s="45" t="str">
        <f t="shared" si="1"/>
        <v> - </v>
      </c>
      <c r="K17" s="46"/>
      <c r="L17" s="66"/>
    </row>
    <row r="18" spans="1:12" ht="18" customHeight="1">
      <c r="A18" s="21">
        <f>soupiska!C18</f>
        <v>7</v>
      </c>
      <c r="B18" s="18"/>
      <c r="C18" s="19" t="str">
        <f>soupiska!E18</f>
        <v>Krontorád Vít</v>
      </c>
      <c r="D18" s="20">
        <v>0</v>
      </c>
      <c r="E18" s="20">
        <f t="shared" si="0"/>
      </c>
      <c r="F18" s="20"/>
      <c r="G18" s="20"/>
      <c r="H18" s="20"/>
      <c r="I18" s="45"/>
      <c r="J18" s="45" t="str">
        <f t="shared" si="1"/>
        <v> - </v>
      </c>
      <c r="K18" s="46"/>
      <c r="L18" s="66"/>
    </row>
    <row r="19" spans="1:12" ht="18" customHeight="1">
      <c r="A19" s="21">
        <f>soupiska!C19</f>
        <v>6</v>
      </c>
      <c r="B19" s="18"/>
      <c r="C19" s="19" t="str">
        <f>soupiska!E19</f>
        <v>Krška Josef</v>
      </c>
      <c r="D19" s="20">
        <v>0</v>
      </c>
      <c r="E19" s="20">
        <f t="shared" si="0"/>
      </c>
      <c r="F19" s="20"/>
      <c r="G19" s="20"/>
      <c r="H19" s="20"/>
      <c r="I19" s="45"/>
      <c r="J19" s="45" t="str">
        <f t="shared" si="1"/>
        <v> - </v>
      </c>
      <c r="K19" s="46"/>
      <c r="L19" s="66"/>
    </row>
    <row r="20" spans="1:12" ht="18" customHeight="1">
      <c r="A20" s="21">
        <f>soupiska!C20</f>
        <v>18</v>
      </c>
      <c r="B20" s="18"/>
      <c r="C20" s="19" t="str">
        <f>soupiska!E20</f>
        <v>Maca Radek</v>
      </c>
      <c r="D20" s="20">
        <v>0</v>
      </c>
      <c r="E20" s="20">
        <f t="shared" si="0"/>
      </c>
      <c r="F20" s="20"/>
      <c r="G20" s="20"/>
      <c r="H20" s="20"/>
      <c r="I20" s="45"/>
      <c r="J20" s="45" t="str">
        <f t="shared" si="1"/>
        <v> - </v>
      </c>
      <c r="K20" s="46"/>
      <c r="L20" s="66"/>
    </row>
    <row r="21" spans="1:12" ht="18" customHeight="1">
      <c r="A21" s="21">
        <f>soupiska!C21</f>
        <v>17</v>
      </c>
      <c r="B21" s="18"/>
      <c r="C21" s="19" t="str">
        <f>soupiska!E21</f>
        <v>Müller Tomáš</v>
      </c>
      <c r="D21" s="20">
        <v>0</v>
      </c>
      <c r="E21" s="20">
        <f t="shared" si="0"/>
      </c>
      <c r="F21" s="20"/>
      <c r="G21" s="20"/>
      <c r="H21" s="20"/>
      <c r="I21" s="45"/>
      <c r="J21" s="45" t="str">
        <f t="shared" si="1"/>
        <v> - </v>
      </c>
      <c r="K21" s="46"/>
      <c r="L21" s="66"/>
    </row>
    <row r="22" spans="1:12" ht="18" customHeight="1">
      <c r="A22" s="21">
        <f>soupiska!C22</f>
        <v>17</v>
      </c>
      <c r="B22" s="18"/>
      <c r="C22" s="19" t="str">
        <f>soupiska!E22</f>
        <v>Müller Petr</v>
      </c>
      <c r="D22" s="20">
        <v>0</v>
      </c>
      <c r="E22" s="20">
        <f t="shared" si="0"/>
      </c>
      <c r="F22" s="20"/>
      <c r="G22" s="20"/>
      <c r="H22" s="20"/>
      <c r="I22" s="45"/>
      <c r="J22" s="45" t="str">
        <f t="shared" si="1"/>
        <v> - </v>
      </c>
      <c r="K22" s="46"/>
      <c r="L22" s="66"/>
    </row>
    <row r="23" spans="1:12" ht="18" customHeight="1">
      <c r="A23" s="21">
        <f>soupiska!C23</f>
        <v>16</v>
      </c>
      <c r="B23" s="18"/>
      <c r="C23" s="19" t="str">
        <f>soupiska!E23</f>
        <v>Nepustil Petr</v>
      </c>
      <c r="D23" s="20">
        <v>0</v>
      </c>
      <c r="E23" s="20">
        <f t="shared" si="0"/>
      </c>
      <c r="F23" s="20"/>
      <c r="G23" s="20"/>
      <c r="H23" s="20"/>
      <c r="I23" s="45"/>
      <c r="J23" s="45" t="str">
        <f t="shared" si="1"/>
        <v> - </v>
      </c>
      <c r="K23" s="46"/>
      <c r="L23" s="66"/>
    </row>
    <row r="24" spans="1:12" ht="18" customHeight="1">
      <c r="A24" s="21">
        <f>soupiska!C24</f>
        <v>8</v>
      </c>
      <c r="B24" s="18"/>
      <c r="C24" s="19" t="str">
        <f>soupiska!E24</f>
        <v>Petr Martin</v>
      </c>
      <c r="D24" s="20">
        <v>0</v>
      </c>
      <c r="E24" s="20">
        <f t="shared" si="0"/>
      </c>
      <c r="F24" s="20"/>
      <c r="G24" s="20"/>
      <c r="H24" s="20"/>
      <c r="I24" s="45"/>
      <c r="J24" s="45" t="str">
        <f t="shared" si="1"/>
        <v> - </v>
      </c>
      <c r="K24" s="46"/>
      <c r="L24" s="66"/>
    </row>
    <row r="25" spans="1:12" ht="18" customHeight="1">
      <c r="A25" s="21">
        <f>soupiska!C25</f>
        <v>0</v>
      </c>
      <c r="B25" s="18"/>
      <c r="C25" s="19" t="str">
        <f>soupiska!E25</f>
        <v>Teplý Petr</v>
      </c>
      <c r="D25" s="20">
        <v>0</v>
      </c>
      <c r="E25" s="20">
        <f t="shared" si="0"/>
      </c>
      <c r="F25" s="20"/>
      <c r="G25" s="20"/>
      <c r="H25" s="20"/>
      <c r="I25" s="45"/>
      <c r="J25" s="45" t="str">
        <f t="shared" si="1"/>
        <v> - </v>
      </c>
      <c r="K25" s="46"/>
      <c r="L25" s="66"/>
    </row>
    <row r="26" spans="1:12" ht="18" customHeight="1">
      <c r="A26" s="21">
        <f>soupiska!C26</f>
        <v>9</v>
      </c>
      <c r="B26" s="18"/>
      <c r="C26" s="19" t="str">
        <f>soupiska!E26</f>
        <v>Rychtář Jan</v>
      </c>
      <c r="D26" s="20">
        <v>0</v>
      </c>
      <c r="E26" s="20">
        <f t="shared" si="0"/>
      </c>
      <c r="F26" s="20"/>
      <c r="G26" s="20"/>
      <c r="H26" s="20"/>
      <c r="I26" s="45"/>
      <c r="J26" s="45" t="str">
        <f t="shared" si="1"/>
        <v> - </v>
      </c>
      <c r="K26" s="46"/>
      <c r="L26" s="66"/>
    </row>
    <row r="27" spans="1:12" ht="18" customHeight="1">
      <c r="A27" s="21">
        <f>soupiska!C27</f>
        <v>14</v>
      </c>
      <c r="B27" s="18"/>
      <c r="C27" s="19" t="str">
        <f>soupiska!E27</f>
        <v>Slezák Jakub</v>
      </c>
      <c r="D27" s="20">
        <v>0</v>
      </c>
      <c r="E27" s="20">
        <f t="shared" si="0"/>
      </c>
      <c r="F27" s="20"/>
      <c r="G27" s="20"/>
      <c r="H27" s="20"/>
      <c r="I27" s="45"/>
      <c r="J27" s="45" t="str">
        <f t="shared" si="1"/>
        <v> - </v>
      </c>
      <c r="K27" s="46"/>
      <c r="L27" s="66"/>
    </row>
    <row r="28" spans="1:12" ht="18" customHeight="1">
      <c r="A28" s="21">
        <f>soupiska!C28</f>
        <v>5</v>
      </c>
      <c r="B28" s="18"/>
      <c r="C28" s="19" t="str">
        <f>soupiska!E28</f>
        <v>Straka Tomáš</v>
      </c>
      <c r="D28" s="20">
        <v>0</v>
      </c>
      <c r="E28" s="20">
        <f t="shared" si="0"/>
      </c>
      <c r="F28" s="20"/>
      <c r="G28" s="20"/>
      <c r="H28" s="20"/>
      <c r="I28" s="45"/>
      <c r="J28" s="45" t="str">
        <f t="shared" si="1"/>
        <v> - </v>
      </c>
      <c r="K28" s="46"/>
      <c r="L28" s="66"/>
    </row>
    <row r="29" spans="1:12" ht="18" customHeight="1">
      <c r="A29" s="21">
        <f>soupiska!C29</f>
        <v>21</v>
      </c>
      <c r="B29" s="18"/>
      <c r="C29" s="19" t="str">
        <f>soupiska!E29</f>
        <v>Stríž Rostislav</v>
      </c>
      <c r="D29" s="20">
        <v>0</v>
      </c>
      <c r="E29" s="20">
        <f t="shared" si="0"/>
      </c>
      <c r="F29" s="20"/>
      <c r="G29" s="20"/>
      <c r="H29" s="20"/>
      <c r="I29" s="45"/>
      <c r="J29" s="45" t="str">
        <f t="shared" si="1"/>
        <v> - </v>
      </c>
      <c r="K29" s="46"/>
      <c r="L29" s="66"/>
    </row>
    <row r="30" spans="1:12" ht="18" customHeight="1">
      <c r="A30" s="21">
        <f>soupiska!C30</f>
        <v>0</v>
      </c>
      <c r="B30" s="18"/>
      <c r="C30" s="19" t="str">
        <f>soupiska!E30</f>
        <v>Šulc Michal</v>
      </c>
      <c r="D30" s="20">
        <v>0</v>
      </c>
      <c r="E30" s="20">
        <f t="shared" si="0"/>
      </c>
      <c r="F30" s="20"/>
      <c r="G30" s="20"/>
      <c r="H30" s="20"/>
      <c r="I30" s="45"/>
      <c r="J30" s="45" t="str">
        <f t="shared" si="1"/>
        <v> - </v>
      </c>
      <c r="K30" s="46"/>
      <c r="L30" s="66"/>
    </row>
    <row r="31" spans="1:12" ht="18" customHeight="1">
      <c r="A31" s="21">
        <f>soupiska!C31</f>
        <v>0</v>
      </c>
      <c r="B31" s="18"/>
      <c r="C31" s="19" t="str">
        <f>soupiska!E31</f>
        <v>Trojan Pavel</v>
      </c>
      <c r="D31" s="20">
        <v>0</v>
      </c>
      <c r="E31" s="20">
        <f>IF(D31=0,"",3*F31+2*G31+I31)</f>
      </c>
      <c r="F31" s="20"/>
      <c r="G31" s="20"/>
      <c r="H31" s="20"/>
      <c r="I31" s="45"/>
      <c r="J31" s="45" t="str">
        <f>IF(AND(H31=0,I31=0)," - ",ROUND(I31*100/H31,1))</f>
        <v> - </v>
      </c>
      <c r="K31" s="46"/>
      <c r="L31" s="66"/>
    </row>
    <row r="32" spans="1:12" ht="18" customHeight="1">
      <c r="A32" s="47"/>
      <c r="B32" s="48"/>
      <c r="C32" s="49" t="s">
        <v>96</v>
      </c>
      <c r="D32" s="50">
        <f aca="true" t="shared" si="2" ref="D32:I32">SUM(D11:D31)</f>
        <v>0</v>
      </c>
      <c r="E32" s="50">
        <f t="shared" si="2"/>
        <v>0</v>
      </c>
      <c r="F32" s="50">
        <f t="shared" si="2"/>
        <v>0</v>
      </c>
      <c r="G32" s="50">
        <f t="shared" si="2"/>
        <v>0</v>
      </c>
      <c r="H32" s="50">
        <f t="shared" si="2"/>
        <v>0</v>
      </c>
      <c r="I32" s="51">
        <f t="shared" si="2"/>
        <v>0</v>
      </c>
      <c r="J32" s="51" t="e">
        <f>IF(H32="0","0",ROUND(I32*100/H32,1))</f>
        <v>#DIV/0!</v>
      </c>
      <c r="K32" s="52">
        <f>SUM(K11:K31)</f>
        <v>0</v>
      </c>
      <c r="L32" s="66"/>
    </row>
    <row r="33" spans="1:12" ht="18" customHeight="1">
      <c r="A33" s="55"/>
      <c r="B33" s="55"/>
      <c r="C33" s="55"/>
      <c r="D33" s="56"/>
      <c r="E33" s="56"/>
      <c r="F33" s="56"/>
      <c r="G33" s="56"/>
      <c r="H33" s="56"/>
      <c r="I33" s="56"/>
      <c r="J33" s="56"/>
      <c r="K33" s="56"/>
      <c r="L33" s="78"/>
    </row>
    <row r="34" spans="1:11" ht="18" customHeight="1">
      <c r="A34" s="55"/>
      <c r="B34" s="55"/>
      <c r="C34" s="55"/>
      <c r="D34" s="56"/>
      <c r="E34" s="56"/>
      <c r="F34" s="56"/>
      <c r="G34" s="56"/>
      <c r="H34" s="56"/>
      <c r="I34" s="56"/>
      <c r="J34" s="56"/>
      <c r="K34" s="56"/>
    </row>
    <row r="35" spans="1:12" ht="18" customHeight="1">
      <c r="A35" s="57"/>
      <c r="B35" s="58"/>
      <c r="C35" s="59" t="s">
        <v>97</v>
      </c>
      <c r="D35" s="60">
        <f>D53</f>
        <v>0</v>
      </c>
      <c r="E35" s="60">
        <f>F35*3+G35*2+I35</f>
        <v>0</v>
      </c>
      <c r="F35" s="60">
        <f>F53</f>
        <v>0</v>
      </c>
      <c r="G35" s="60">
        <f>G53</f>
        <v>0</v>
      </c>
      <c r="H35" s="60">
        <f>H53</f>
        <v>0</v>
      </c>
      <c r="I35" s="61">
        <f>I53</f>
        <v>0</v>
      </c>
      <c r="J35" s="61" t="e">
        <f>IF(H35="0","0",ROUND(I35*100/H35,1))</f>
        <v>#DIV/0!</v>
      </c>
      <c r="K35" s="62">
        <f>K53</f>
        <v>0</v>
      </c>
      <c r="L35" s="66"/>
    </row>
    <row r="36" spans="1:11" ht="1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9" spans="1:11" ht="15">
      <c r="A39" s="33" t="s">
        <v>85</v>
      </c>
      <c r="B39" s="34"/>
      <c r="C39" s="34"/>
      <c r="D39" s="35"/>
      <c r="E39" s="36" t="s">
        <v>86</v>
      </c>
      <c r="F39" s="36" t="s">
        <v>87</v>
      </c>
      <c r="G39" s="36" t="s">
        <v>88</v>
      </c>
      <c r="H39" s="37" t="s">
        <v>89</v>
      </c>
      <c r="I39" s="38"/>
      <c r="J39" s="38"/>
      <c r="K39" s="39" t="s">
        <v>90</v>
      </c>
    </row>
    <row r="40" spans="1:11" ht="15">
      <c r="A40" s="9" t="s">
        <v>32</v>
      </c>
      <c r="B40" s="11"/>
      <c r="C40" s="10" t="s">
        <v>33</v>
      </c>
      <c r="D40" s="12" t="s">
        <v>91</v>
      </c>
      <c r="E40" s="12" t="s">
        <v>92</v>
      </c>
      <c r="F40" s="40"/>
      <c r="G40" s="40"/>
      <c r="H40" s="12" t="s">
        <v>93</v>
      </c>
      <c r="I40" s="41" t="s">
        <v>94</v>
      </c>
      <c r="J40" s="41" t="s">
        <v>95</v>
      </c>
      <c r="K40" s="42" t="s">
        <v>92</v>
      </c>
    </row>
    <row r="41" spans="1:11" ht="15">
      <c r="A41" s="21"/>
      <c r="B41" s="18"/>
      <c r="C41" s="19" t="s">
        <v>98</v>
      </c>
      <c r="D41" s="20"/>
      <c r="E41" s="20" t="str">
        <f aca="true" t="shared" si="3" ref="E41:E52">IF(D41=0," - ",3*F41+2*G41+I41)</f>
        <v> - </v>
      </c>
      <c r="F41" s="20"/>
      <c r="G41" s="20"/>
      <c r="H41" s="20"/>
      <c r="I41" s="45"/>
      <c r="J41" s="45" t="str">
        <f aca="true" t="shared" si="4" ref="J41:J51">IF(AND(H41=0,I41=0)," - ",ROUND(I41*100/H41,1))</f>
        <v> - </v>
      </c>
      <c r="K41" s="46"/>
    </row>
    <row r="42" spans="1:11" ht="15">
      <c r="A42" s="21"/>
      <c r="B42" s="18"/>
      <c r="C42" s="19"/>
      <c r="D42" s="20"/>
      <c r="E42" s="20" t="str">
        <f t="shared" si="3"/>
        <v> - </v>
      </c>
      <c r="F42" s="20"/>
      <c r="G42" s="20"/>
      <c r="H42" s="20"/>
      <c r="I42" s="45"/>
      <c r="J42" s="45" t="str">
        <f t="shared" si="4"/>
        <v> - </v>
      </c>
      <c r="K42" s="46"/>
    </row>
    <row r="43" spans="1:11" ht="15">
      <c r="A43" s="21"/>
      <c r="B43" s="18"/>
      <c r="C43" s="19"/>
      <c r="D43" s="20"/>
      <c r="E43" s="20" t="str">
        <f t="shared" si="3"/>
        <v> - </v>
      </c>
      <c r="F43" s="20"/>
      <c r="G43" s="20"/>
      <c r="H43" s="20"/>
      <c r="I43" s="45"/>
      <c r="J43" s="45" t="str">
        <f t="shared" si="4"/>
        <v> - </v>
      </c>
      <c r="K43" s="46"/>
    </row>
    <row r="44" spans="1:11" ht="15">
      <c r="A44" s="21"/>
      <c r="B44" s="18"/>
      <c r="C44" s="19"/>
      <c r="D44" s="20"/>
      <c r="E44" s="20" t="str">
        <f t="shared" si="3"/>
        <v> - </v>
      </c>
      <c r="F44" s="20"/>
      <c r="G44" s="20"/>
      <c r="H44" s="20"/>
      <c r="I44" s="45"/>
      <c r="J44" s="45" t="str">
        <f t="shared" si="4"/>
        <v> - </v>
      </c>
      <c r="K44" s="46"/>
    </row>
    <row r="45" spans="1:11" ht="15">
      <c r="A45" s="21"/>
      <c r="B45" s="18"/>
      <c r="C45" s="19"/>
      <c r="D45" s="20"/>
      <c r="E45" s="20" t="str">
        <f>IF(D45=0," - ",3*F45+2*G45+I45)</f>
        <v> - </v>
      </c>
      <c r="F45" s="20"/>
      <c r="G45" s="20"/>
      <c r="H45" s="20"/>
      <c r="I45" s="45"/>
      <c r="J45" s="45" t="str">
        <f t="shared" si="4"/>
        <v> - </v>
      </c>
      <c r="K45" s="46"/>
    </row>
    <row r="46" spans="1:11" ht="15">
      <c r="A46" s="17"/>
      <c r="B46" s="18"/>
      <c r="C46" s="19"/>
      <c r="D46" s="20"/>
      <c r="E46" s="20" t="str">
        <f>IF(D46=0," - ",3*F46+2*G46+I46)</f>
        <v> - </v>
      </c>
      <c r="F46" s="20"/>
      <c r="G46" s="20"/>
      <c r="H46" s="20"/>
      <c r="I46" s="45"/>
      <c r="J46" s="45" t="str">
        <f t="shared" si="4"/>
        <v> - </v>
      </c>
      <c r="K46" s="46"/>
    </row>
    <row r="47" spans="1:11" ht="15">
      <c r="A47" s="21"/>
      <c r="B47" s="18"/>
      <c r="C47" s="19"/>
      <c r="D47" s="20"/>
      <c r="E47" s="20" t="str">
        <f t="shared" si="3"/>
        <v> - </v>
      </c>
      <c r="F47" s="20"/>
      <c r="G47" s="20"/>
      <c r="H47" s="20"/>
      <c r="I47" s="45"/>
      <c r="J47" s="45" t="str">
        <f t="shared" si="4"/>
        <v> - </v>
      </c>
      <c r="K47" s="46"/>
    </row>
    <row r="48" spans="1:11" ht="15">
      <c r="A48" s="21"/>
      <c r="B48" s="18"/>
      <c r="C48" s="19"/>
      <c r="D48" s="20"/>
      <c r="E48" s="20" t="str">
        <f t="shared" si="3"/>
        <v> - </v>
      </c>
      <c r="F48" s="20"/>
      <c r="G48" s="20"/>
      <c r="H48" s="20"/>
      <c r="I48" s="45"/>
      <c r="J48" s="45" t="str">
        <f t="shared" si="4"/>
        <v> - </v>
      </c>
      <c r="K48" s="46"/>
    </row>
    <row r="49" spans="1:11" ht="15">
      <c r="A49" s="21"/>
      <c r="B49" s="18"/>
      <c r="C49" s="19"/>
      <c r="D49" s="20"/>
      <c r="E49" s="20" t="str">
        <f t="shared" si="3"/>
        <v> - </v>
      </c>
      <c r="F49" s="20"/>
      <c r="G49" s="20"/>
      <c r="H49" s="20"/>
      <c r="I49" s="45"/>
      <c r="J49" s="45" t="str">
        <f t="shared" si="4"/>
        <v> - </v>
      </c>
      <c r="K49" s="46"/>
    </row>
    <row r="50" spans="1:11" ht="15">
      <c r="A50" s="21"/>
      <c r="B50" s="18"/>
      <c r="C50" s="19"/>
      <c r="D50" s="20"/>
      <c r="E50" s="20" t="str">
        <f t="shared" si="3"/>
        <v> - </v>
      </c>
      <c r="F50" s="20"/>
      <c r="G50" s="20"/>
      <c r="H50" s="20"/>
      <c r="I50" s="45"/>
      <c r="J50" s="45" t="str">
        <f t="shared" si="4"/>
        <v> - </v>
      </c>
      <c r="K50" s="46"/>
    </row>
    <row r="51" spans="1:11" ht="15">
      <c r="A51" s="21"/>
      <c r="B51" s="18"/>
      <c r="C51" s="19"/>
      <c r="D51" s="20"/>
      <c r="E51" s="20" t="str">
        <f t="shared" si="3"/>
        <v> - </v>
      </c>
      <c r="F51" s="20"/>
      <c r="G51" s="20"/>
      <c r="H51" s="20"/>
      <c r="I51" s="45"/>
      <c r="J51" s="45" t="str">
        <f t="shared" si="4"/>
        <v> - </v>
      </c>
      <c r="K51" s="46"/>
    </row>
    <row r="52" spans="1:11" ht="15">
      <c r="A52" s="21"/>
      <c r="B52" s="18"/>
      <c r="C52" s="18"/>
      <c r="D52" s="20"/>
      <c r="E52" s="20" t="str">
        <f t="shared" si="3"/>
        <v> - </v>
      </c>
      <c r="F52" s="20"/>
      <c r="G52" s="20"/>
      <c r="H52" s="20"/>
      <c r="I52" s="45"/>
      <c r="J52" s="45" t="e">
        <f>IF(H52=" - "," - ",ROUND(I52*100/H52,1))</f>
        <v>#DIV/0!</v>
      </c>
      <c r="K52" s="46"/>
    </row>
    <row r="53" spans="1:11" ht="18">
      <c r="A53" s="47"/>
      <c r="B53" s="48"/>
      <c r="C53" s="49" t="s">
        <v>96</v>
      </c>
      <c r="D53" s="50">
        <f aca="true" t="shared" si="5" ref="D53:I53">SUM(D41:D52)</f>
        <v>0</v>
      </c>
      <c r="E53" s="50">
        <f t="shared" si="5"/>
        <v>0</v>
      </c>
      <c r="F53" s="50">
        <f t="shared" si="5"/>
        <v>0</v>
      </c>
      <c r="G53" s="50">
        <f t="shared" si="5"/>
        <v>0</v>
      </c>
      <c r="H53" s="50">
        <f t="shared" si="5"/>
        <v>0</v>
      </c>
      <c r="I53" s="51">
        <f t="shared" si="5"/>
        <v>0</v>
      </c>
      <c r="J53" s="51" t="e">
        <f>IF(H53=" - "," - ",ROUND(I53*100/H53,1))</f>
        <v>#DIV/0!</v>
      </c>
      <c r="K53" s="52">
        <f>SUM(K41:K52)</f>
        <v>0</v>
      </c>
    </row>
    <row r="65" spans="1:7" ht="15.75">
      <c r="A65" s="68"/>
      <c r="B65" s="68"/>
      <c r="C65" s="68"/>
      <c r="D65" s="68"/>
      <c r="E65" s="68"/>
      <c r="F65" s="68"/>
      <c r="G65" s="68"/>
    </row>
    <row r="68" ht="20.25">
      <c r="A68" s="69"/>
    </row>
    <row r="84" spans="1:7" ht="18">
      <c r="A84" s="70"/>
      <c r="B84" s="70"/>
      <c r="C84" s="70"/>
      <c r="D84" s="70"/>
      <c r="E84" s="70"/>
      <c r="F84" s="70"/>
      <c r="G84" s="70"/>
    </row>
    <row r="87" spans="1:8" ht="23.25">
      <c r="A87" s="71"/>
      <c r="D87" s="72"/>
      <c r="E87" s="72"/>
      <c r="F87" s="72"/>
      <c r="G87" s="72"/>
      <c r="H87" s="72"/>
    </row>
    <row r="88" spans="4:8" ht="15">
      <c r="D88" s="72"/>
      <c r="E88" s="72"/>
      <c r="F88" s="72"/>
      <c r="G88" s="72"/>
      <c r="H88" s="72"/>
    </row>
    <row r="89" spans="1:8" ht="18">
      <c r="A89" s="73"/>
      <c r="B89" s="73"/>
      <c r="C89" s="73"/>
      <c r="D89" s="73"/>
      <c r="E89" s="73"/>
      <c r="F89" s="73"/>
      <c r="G89" s="73"/>
      <c r="H89" s="74"/>
    </row>
    <row r="90" spans="1:8" ht="18">
      <c r="A90" s="73"/>
      <c r="B90" s="73"/>
      <c r="C90" s="73"/>
      <c r="D90" s="73"/>
      <c r="E90" s="73"/>
      <c r="F90" s="73"/>
      <c r="G90" s="73"/>
      <c r="H90" s="74"/>
    </row>
    <row r="91" spans="1:8" ht="18">
      <c r="A91" s="73"/>
      <c r="B91" s="73"/>
      <c r="C91" s="73"/>
      <c r="D91" s="73"/>
      <c r="E91" s="73"/>
      <c r="F91" s="73"/>
      <c r="G91" s="73"/>
      <c r="H91" s="74"/>
    </row>
    <row r="92" ht="15">
      <c r="H92" s="72"/>
    </row>
    <row r="93" ht="15">
      <c r="H93" s="72"/>
    </row>
    <row r="94" ht="15">
      <c r="H94" s="72"/>
    </row>
    <row r="95" ht="15">
      <c r="H95" s="72"/>
    </row>
    <row r="96" ht="15">
      <c r="H96" s="72"/>
    </row>
    <row r="97" ht="15">
      <c r="H97" s="72"/>
    </row>
    <row r="98" ht="15">
      <c r="H98" s="72"/>
    </row>
    <row r="99" ht="15">
      <c r="H99" s="72"/>
    </row>
    <row r="100" ht="15">
      <c r="H100" s="72"/>
    </row>
    <row r="101" ht="15">
      <c r="H101" s="72"/>
    </row>
    <row r="102" ht="15">
      <c r="H102" s="72"/>
    </row>
    <row r="103" spans="1:8" ht="18">
      <c r="A103" s="70"/>
      <c r="B103" s="70"/>
      <c r="C103" s="70"/>
      <c r="D103" s="70"/>
      <c r="E103" s="70"/>
      <c r="F103" s="70"/>
      <c r="G103" s="70"/>
      <c r="H103" s="70"/>
    </row>
    <row r="106" spans="1:7" ht="20.25">
      <c r="A106" s="69"/>
      <c r="B106" s="69"/>
      <c r="D106" s="72"/>
      <c r="E106" s="72"/>
      <c r="F106" s="72"/>
      <c r="G106" s="72"/>
    </row>
    <row r="107" spans="4:7" ht="15">
      <c r="D107" s="72"/>
      <c r="E107" s="72"/>
      <c r="F107" s="72"/>
      <c r="G107" s="72"/>
    </row>
    <row r="122" spans="1:7" ht="18">
      <c r="A122" s="70"/>
      <c r="B122" s="70"/>
      <c r="C122" s="70"/>
      <c r="D122" s="70"/>
      <c r="E122" s="70"/>
      <c r="F122" s="70"/>
      <c r="G122" s="70"/>
    </row>
    <row r="125" ht="20.25">
      <c r="A125" s="69"/>
    </row>
    <row r="141" spans="1:7" ht="18">
      <c r="A141" s="70"/>
      <c r="B141" s="70"/>
      <c r="C141" s="70"/>
      <c r="D141" s="70"/>
      <c r="E141" s="70"/>
      <c r="F141" s="70"/>
      <c r="G141" s="70"/>
    </row>
    <row r="144" spans="1:7" ht="20.25">
      <c r="A144" s="69"/>
      <c r="D144" s="72"/>
      <c r="E144" s="72"/>
      <c r="F144" s="72"/>
      <c r="G144" s="72"/>
    </row>
    <row r="145" spans="4:7" ht="15">
      <c r="D145" s="72"/>
      <c r="E145" s="72"/>
      <c r="F145" s="72"/>
      <c r="G145" s="72"/>
    </row>
    <row r="160" spans="1:7" ht="18">
      <c r="A160" s="70"/>
      <c r="B160" s="70"/>
      <c r="C160" s="70"/>
      <c r="D160" s="70"/>
      <c r="E160" s="70"/>
      <c r="F160" s="70"/>
      <c r="G160" s="70"/>
    </row>
  </sheetData>
  <sheetProtection/>
  <printOptions/>
  <pageMargins left="0.75" right="0.75" top="1" bottom="1" header="0.5118055555555556" footer="0.5118055555555556"/>
  <pageSetup fitToHeight="1" fitToWidth="1" horizontalDpi="300" verticalDpi="3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8">
    <pageSetUpPr fitToPage="1"/>
  </sheetPr>
  <dimension ref="A1:L160"/>
  <sheetViews>
    <sheetView showGridLines="0" zoomScale="75" zoomScaleNormal="75" zoomScalePageLayoutView="0" workbookViewId="0" topLeftCell="A1">
      <selection activeCell="I6" sqref="I6"/>
    </sheetView>
  </sheetViews>
  <sheetFormatPr defaultColWidth="9.796875" defaultRowHeight="15.75"/>
  <cols>
    <col min="1" max="1" width="6.19921875" style="22" customWidth="1"/>
    <col min="2" max="2" width="1.8984375" style="22" customWidth="1"/>
    <col min="3" max="3" width="15.69921875" style="22" customWidth="1"/>
    <col min="4" max="4" width="5.296875" style="22" customWidth="1"/>
    <col min="5" max="5" width="8" style="22" customWidth="1"/>
    <col min="6" max="6" width="6.8984375" style="22" customWidth="1"/>
    <col min="7" max="7" width="8.796875" style="22" customWidth="1"/>
    <col min="8" max="8" width="6.09765625" style="22" customWidth="1"/>
    <col min="9" max="9" width="10.09765625" style="22" customWidth="1"/>
    <col min="10" max="10" width="5.796875" style="22" customWidth="1"/>
    <col min="11" max="11" width="6.8984375" style="22" customWidth="1"/>
    <col min="12" max="12" width="2.796875" style="22" customWidth="1"/>
    <col min="13" max="16384" width="9.796875" style="22" customWidth="1"/>
  </cols>
  <sheetData>
    <row r="1" ht="15">
      <c r="J1" s="23"/>
    </row>
    <row r="2" spans="1:8" ht="15">
      <c r="A2" s="22" t="s">
        <v>76</v>
      </c>
      <c r="D2" s="22" t="str">
        <f>rozpis!D42</f>
        <v>MA011</v>
      </c>
      <c r="F2" s="22" t="s">
        <v>77</v>
      </c>
      <c r="H2" s="22">
        <v>13</v>
      </c>
    </row>
    <row r="4" spans="1:9" ht="23.25">
      <c r="A4" s="24" t="s">
        <v>78</v>
      </c>
      <c r="E4" s="24" t="str">
        <f>rozpis!F42</f>
        <v>venku</v>
      </c>
      <c r="G4" s="24" t="s">
        <v>79</v>
      </c>
      <c r="I4" s="25">
        <f>rozpis!E42</f>
        <v>40586</v>
      </c>
    </row>
    <row r="5" spans="1:10" ht="30">
      <c r="A5" s="26" t="s">
        <v>80</v>
      </c>
      <c r="B5" s="27"/>
      <c r="C5" s="27" t="str">
        <f>rozpis!H42</f>
        <v>Jilemnice</v>
      </c>
      <c r="F5" s="27"/>
      <c r="G5" s="28">
        <f>E32</f>
        <v>0</v>
      </c>
      <c r="H5" s="28" t="s">
        <v>81</v>
      </c>
      <c r="I5" s="28">
        <f>E35</f>
        <v>0</v>
      </c>
      <c r="J5" s="27"/>
    </row>
    <row r="6" spans="1:10" ht="30">
      <c r="A6" s="29">
        <f>IF(G5&gt;I5,1,0)</f>
        <v>0</v>
      </c>
      <c r="B6" s="27"/>
      <c r="C6" s="29">
        <f>IF(I5&gt;G5,1,0)</f>
        <v>0</v>
      </c>
      <c r="F6" s="30" t="s">
        <v>82</v>
      </c>
      <c r="G6" s="31">
        <v>0</v>
      </c>
      <c r="H6" s="31" t="s">
        <v>81</v>
      </c>
      <c r="I6" s="31">
        <v>0</v>
      </c>
      <c r="J6" s="32" t="s">
        <v>83</v>
      </c>
    </row>
    <row r="7" spans="1:4" ht="15">
      <c r="A7" s="22" t="s">
        <v>84</v>
      </c>
      <c r="C7" s="22" t="str">
        <f>rozpis!I42</f>
        <v>Vacek</v>
      </c>
      <c r="D7" s="22" t="str">
        <f>rozpis!J42</f>
        <v>Lang</v>
      </c>
    </row>
    <row r="9" spans="1:12" ht="18" customHeight="1">
      <c r="A9" s="33" t="s">
        <v>85</v>
      </c>
      <c r="B9" s="34"/>
      <c r="C9" s="34"/>
      <c r="D9" s="35"/>
      <c r="E9" s="36" t="s">
        <v>86</v>
      </c>
      <c r="F9" s="36" t="s">
        <v>87</v>
      </c>
      <c r="G9" s="36" t="s">
        <v>88</v>
      </c>
      <c r="H9" s="37" t="s">
        <v>89</v>
      </c>
      <c r="I9" s="38"/>
      <c r="J9" s="38"/>
      <c r="K9" s="39" t="s">
        <v>90</v>
      </c>
      <c r="L9" s="66"/>
    </row>
    <row r="10" spans="1:12" ht="18" customHeight="1">
      <c r="A10" s="9" t="s">
        <v>32</v>
      </c>
      <c r="B10" s="11"/>
      <c r="C10" s="10" t="s">
        <v>33</v>
      </c>
      <c r="D10" s="12" t="s">
        <v>91</v>
      </c>
      <c r="E10" s="12" t="s">
        <v>92</v>
      </c>
      <c r="F10" s="40"/>
      <c r="G10" s="40"/>
      <c r="H10" s="12" t="s">
        <v>93</v>
      </c>
      <c r="I10" s="41" t="s">
        <v>94</v>
      </c>
      <c r="J10" s="41" t="s">
        <v>95</v>
      </c>
      <c r="K10" s="42" t="s">
        <v>92</v>
      </c>
      <c r="L10" s="66"/>
    </row>
    <row r="11" spans="1:12" ht="18" customHeight="1">
      <c r="A11" s="13">
        <f>soupiska!C11</f>
        <v>12</v>
      </c>
      <c r="B11" s="15"/>
      <c r="C11" s="14" t="str">
        <f>soupiska!E11</f>
        <v>Čechovský Marek</v>
      </c>
      <c r="D11" s="16">
        <v>0</v>
      </c>
      <c r="E11" s="16">
        <f aca="true" t="shared" si="0" ref="E11:E31">IF(D11=0,"",3*F11+2*G11+I11)</f>
      </c>
      <c r="F11" s="20"/>
      <c r="G11" s="20"/>
      <c r="H11" s="20"/>
      <c r="I11" s="45"/>
      <c r="J11" s="45" t="str">
        <f aca="true" t="shared" si="1" ref="J11:J31">IF(AND(H11=0,I11=0)," - ",ROUND(I11*100/H11,1))</f>
        <v> - </v>
      </c>
      <c r="K11" s="46"/>
      <c r="L11" s="66"/>
    </row>
    <row r="12" spans="1:12" ht="18" customHeight="1">
      <c r="A12" s="21">
        <f>soupiska!C12</f>
        <v>0</v>
      </c>
      <c r="B12" s="18"/>
      <c r="C12" s="19" t="str">
        <f>soupiska!E12</f>
        <v>Dostál Radek</v>
      </c>
      <c r="D12" s="20">
        <v>0</v>
      </c>
      <c r="E12" s="20">
        <f t="shared" si="0"/>
      </c>
      <c r="F12" s="20"/>
      <c r="G12" s="20"/>
      <c r="H12" s="20"/>
      <c r="I12" s="45"/>
      <c r="J12" s="45" t="str">
        <f t="shared" si="1"/>
        <v> - </v>
      </c>
      <c r="K12" s="46"/>
      <c r="L12" s="66"/>
    </row>
    <row r="13" spans="1:12" ht="18" customHeight="1">
      <c r="A13" s="21">
        <f>soupiska!C13</f>
        <v>14</v>
      </c>
      <c r="B13" s="18"/>
      <c r="C13" s="19" t="str">
        <f>soupiska!E13</f>
        <v>Ducháček Ludvík</v>
      </c>
      <c r="D13" s="20">
        <v>0</v>
      </c>
      <c r="E13" s="20">
        <f t="shared" si="0"/>
      </c>
      <c r="F13" s="20"/>
      <c r="G13" s="20"/>
      <c r="H13" s="20"/>
      <c r="I13" s="45"/>
      <c r="J13" s="45" t="str">
        <f t="shared" si="1"/>
        <v> - </v>
      </c>
      <c r="K13" s="46"/>
      <c r="L13" s="66"/>
    </row>
    <row r="14" spans="1:12" ht="18" customHeight="1">
      <c r="A14" s="21">
        <f>soupiska!C14</f>
        <v>20</v>
      </c>
      <c r="B14" s="18"/>
      <c r="C14" s="19" t="str">
        <f>soupiska!E14</f>
        <v>Dvořák Milan</v>
      </c>
      <c r="D14" s="20">
        <v>0</v>
      </c>
      <c r="E14" s="20">
        <f t="shared" si="0"/>
      </c>
      <c r="F14" s="20"/>
      <c r="G14" s="20"/>
      <c r="H14" s="20"/>
      <c r="I14" s="45"/>
      <c r="J14" s="45" t="str">
        <f t="shared" si="1"/>
        <v> - </v>
      </c>
      <c r="K14" s="46"/>
      <c r="L14" s="66"/>
    </row>
    <row r="15" spans="1:12" ht="18" customHeight="1">
      <c r="A15" s="21">
        <f>soupiska!C15</f>
        <v>4</v>
      </c>
      <c r="B15" s="18"/>
      <c r="C15" s="19" t="str">
        <f>soupiska!E15</f>
        <v>Fiksa Ondřej</v>
      </c>
      <c r="D15" s="20">
        <v>0</v>
      </c>
      <c r="E15" s="20">
        <f t="shared" si="0"/>
      </c>
      <c r="F15" s="20"/>
      <c r="G15" s="20"/>
      <c r="H15" s="20"/>
      <c r="I15" s="45"/>
      <c r="J15" s="45" t="str">
        <f t="shared" si="1"/>
        <v> - </v>
      </c>
      <c r="K15" s="46"/>
      <c r="L15" s="66"/>
    </row>
    <row r="16" spans="1:12" ht="18" customHeight="1">
      <c r="A16" s="21">
        <f>soupiska!C16</f>
        <v>15</v>
      </c>
      <c r="B16" s="18"/>
      <c r="C16" s="19" t="str">
        <f>soupiska!E16</f>
        <v>Hedvičák Jaroslav</v>
      </c>
      <c r="D16" s="20">
        <v>0</v>
      </c>
      <c r="E16" s="20">
        <f t="shared" si="0"/>
      </c>
      <c r="F16" s="20"/>
      <c r="G16" s="20"/>
      <c r="H16" s="20"/>
      <c r="I16" s="45"/>
      <c r="J16" s="45" t="str">
        <f t="shared" si="1"/>
        <v> - </v>
      </c>
      <c r="K16" s="46"/>
      <c r="L16" s="66"/>
    </row>
    <row r="17" spans="1:12" ht="18" customHeight="1">
      <c r="A17" s="21">
        <f>soupiska!C17</f>
        <v>10</v>
      </c>
      <c r="B17" s="18"/>
      <c r="C17" s="19" t="str">
        <f>soupiska!E17</f>
        <v>Krontorád Pavel</v>
      </c>
      <c r="D17" s="20">
        <v>0</v>
      </c>
      <c r="E17" s="20">
        <f t="shared" si="0"/>
      </c>
      <c r="F17" s="20"/>
      <c r="G17" s="20"/>
      <c r="H17" s="20"/>
      <c r="I17" s="45"/>
      <c r="J17" s="45" t="str">
        <f t="shared" si="1"/>
        <v> - </v>
      </c>
      <c r="K17" s="46"/>
      <c r="L17" s="66"/>
    </row>
    <row r="18" spans="1:12" ht="18" customHeight="1">
      <c r="A18" s="21">
        <f>soupiska!C18</f>
        <v>7</v>
      </c>
      <c r="B18" s="18"/>
      <c r="C18" s="19" t="str">
        <f>soupiska!E18</f>
        <v>Krontorád Vít</v>
      </c>
      <c r="D18" s="20">
        <v>0</v>
      </c>
      <c r="E18" s="20">
        <f t="shared" si="0"/>
      </c>
      <c r="F18" s="20"/>
      <c r="G18" s="20"/>
      <c r="H18" s="20"/>
      <c r="I18" s="45"/>
      <c r="J18" s="45" t="str">
        <f t="shared" si="1"/>
        <v> - </v>
      </c>
      <c r="K18" s="46"/>
      <c r="L18" s="66"/>
    </row>
    <row r="19" spans="1:12" ht="18" customHeight="1">
      <c r="A19" s="21">
        <f>soupiska!C19</f>
        <v>6</v>
      </c>
      <c r="B19" s="18"/>
      <c r="C19" s="19" t="str">
        <f>soupiska!E19</f>
        <v>Krška Josef</v>
      </c>
      <c r="D19" s="20">
        <v>0</v>
      </c>
      <c r="E19" s="20">
        <f t="shared" si="0"/>
      </c>
      <c r="F19" s="20"/>
      <c r="G19" s="20"/>
      <c r="H19" s="20"/>
      <c r="I19" s="45"/>
      <c r="J19" s="45" t="str">
        <f t="shared" si="1"/>
        <v> - </v>
      </c>
      <c r="K19" s="46"/>
      <c r="L19" s="66"/>
    </row>
    <row r="20" spans="1:12" ht="18" customHeight="1">
      <c r="A20" s="21">
        <f>soupiska!C20</f>
        <v>18</v>
      </c>
      <c r="B20" s="18"/>
      <c r="C20" s="19" t="str">
        <f>soupiska!E20</f>
        <v>Maca Radek</v>
      </c>
      <c r="D20" s="20">
        <v>0</v>
      </c>
      <c r="E20" s="20">
        <f t="shared" si="0"/>
      </c>
      <c r="F20" s="20"/>
      <c r="G20" s="20"/>
      <c r="H20" s="20"/>
      <c r="I20" s="45"/>
      <c r="J20" s="45" t="str">
        <f t="shared" si="1"/>
        <v> - </v>
      </c>
      <c r="K20" s="46"/>
      <c r="L20" s="66"/>
    </row>
    <row r="21" spans="1:12" ht="18" customHeight="1">
      <c r="A21" s="21">
        <f>soupiska!C21</f>
        <v>17</v>
      </c>
      <c r="B21" s="18"/>
      <c r="C21" s="19" t="str">
        <f>soupiska!E21</f>
        <v>Müller Tomáš</v>
      </c>
      <c r="D21" s="20">
        <v>0</v>
      </c>
      <c r="E21" s="20">
        <f t="shared" si="0"/>
      </c>
      <c r="F21" s="20"/>
      <c r="G21" s="20"/>
      <c r="H21" s="20"/>
      <c r="I21" s="45"/>
      <c r="J21" s="45" t="str">
        <f t="shared" si="1"/>
        <v> - </v>
      </c>
      <c r="K21" s="46"/>
      <c r="L21" s="66"/>
    </row>
    <row r="22" spans="1:12" ht="18" customHeight="1">
      <c r="A22" s="21">
        <f>soupiska!C22</f>
        <v>17</v>
      </c>
      <c r="B22" s="18"/>
      <c r="C22" s="19" t="str">
        <f>soupiska!E22</f>
        <v>Müller Petr</v>
      </c>
      <c r="D22" s="20">
        <v>0</v>
      </c>
      <c r="E22" s="20">
        <f t="shared" si="0"/>
      </c>
      <c r="F22" s="20"/>
      <c r="G22" s="20"/>
      <c r="H22" s="20"/>
      <c r="I22" s="45"/>
      <c r="J22" s="45" t="str">
        <f t="shared" si="1"/>
        <v> - </v>
      </c>
      <c r="K22" s="46"/>
      <c r="L22" s="66"/>
    </row>
    <row r="23" spans="1:12" ht="18" customHeight="1">
      <c r="A23" s="21">
        <f>soupiska!C23</f>
        <v>16</v>
      </c>
      <c r="B23" s="18"/>
      <c r="C23" s="19" t="str">
        <f>soupiska!E23</f>
        <v>Nepustil Petr</v>
      </c>
      <c r="D23" s="20">
        <v>0</v>
      </c>
      <c r="E23" s="20">
        <f t="shared" si="0"/>
      </c>
      <c r="F23" s="20"/>
      <c r="G23" s="20"/>
      <c r="H23" s="20"/>
      <c r="I23" s="45"/>
      <c r="J23" s="45" t="str">
        <f t="shared" si="1"/>
        <v> - </v>
      </c>
      <c r="K23" s="46"/>
      <c r="L23" s="66"/>
    </row>
    <row r="24" spans="1:12" ht="18" customHeight="1">
      <c r="A24" s="21">
        <f>soupiska!C24</f>
        <v>8</v>
      </c>
      <c r="B24" s="18"/>
      <c r="C24" s="19" t="str">
        <f>soupiska!E24</f>
        <v>Petr Martin</v>
      </c>
      <c r="D24" s="20">
        <v>0</v>
      </c>
      <c r="E24" s="20">
        <f t="shared" si="0"/>
      </c>
      <c r="F24" s="20"/>
      <c r="G24" s="20"/>
      <c r="H24" s="20"/>
      <c r="I24" s="45"/>
      <c r="J24" s="45" t="str">
        <f t="shared" si="1"/>
        <v> - </v>
      </c>
      <c r="K24" s="46"/>
      <c r="L24" s="66"/>
    </row>
    <row r="25" spans="1:12" ht="18" customHeight="1">
      <c r="A25" s="21">
        <f>soupiska!C25</f>
        <v>0</v>
      </c>
      <c r="B25" s="18"/>
      <c r="C25" s="19" t="str">
        <f>soupiska!E25</f>
        <v>Teplý Petr</v>
      </c>
      <c r="D25" s="20">
        <v>0</v>
      </c>
      <c r="E25" s="20">
        <f t="shared" si="0"/>
      </c>
      <c r="F25" s="20"/>
      <c r="G25" s="20"/>
      <c r="H25" s="20"/>
      <c r="I25" s="45"/>
      <c r="J25" s="45" t="str">
        <f t="shared" si="1"/>
        <v> - </v>
      </c>
      <c r="K25" s="46"/>
      <c r="L25" s="66"/>
    </row>
    <row r="26" spans="1:12" ht="18" customHeight="1">
      <c r="A26" s="21">
        <f>soupiska!C26</f>
        <v>9</v>
      </c>
      <c r="B26" s="18"/>
      <c r="C26" s="19" t="str">
        <f>soupiska!E26</f>
        <v>Rychtář Jan</v>
      </c>
      <c r="D26" s="20">
        <v>0</v>
      </c>
      <c r="E26" s="20">
        <f t="shared" si="0"/>
      </c>
      <c r="F26" s="20"/>
      <c r="G26" s="20"/>
      <c r="H26" s="20"/>
      <c r="I26" s="45"/>
      <c r="J26" s="45" t="str">
        <f t="shared" si="1"/>
        <v> - </v>
      </c>
      <c r="K26" s="46"/>
      <c r="L26" s="66"/>
    </row>
    <row r="27" spans="1:12" ht="18" customHeight="1">
      <c r="A27" s="21">
        <f>soupiska!C27</f>
        <v>14</v>
      </c>
      <c r="B27" s="18"/>
      <c r="C27" s="19" t="str">
        <f>soupiska!E27</f>
        <v>Slezák Jakub</v>
      </c>
      <c r="D27" s="20">
        <v>0</v>
      </c>
      <c r="E27" s="20">
        <f t="shared" si="0"/>
      </c>
      <c r="F27" s="20"/>
      <c r="G27" s="20"/>
      <c r="H27" s="20"/>
      <c r="I27" s="45"/>
      <c r="J27" s="45" t="str">
        <f t="shared" si="1"/>
        <v> - </v>
      </c>
      <c r="K27" s="46"/>
      <c r="L27" s="66"/>
    </row>
    <row r="28" spans="1:12" ht="18" customHeight="1">
      <c r="A28" s="21">
        <f>soupiska!C28</f>
        <v>5</v>
      </c>
      <c r="B28" s="18"/>
      <c r="C28" s="19" t="str">
        <f>soupiska!E28</f>
        <v>Straka Tomáš</v>
      </c>
      <c r="D28" s="20">
        <v>0</v>
      </c>
      <c r="E28" s="20">
        <f t="shared" si="0"/>
      </c>
      <c r="F28" s="20"/>
      <c r="G28" s="20"/>
      <c r="H28" s="20"/>
      <c r="I28" s="45"/>
      <c r="J28" s="45" t="str">
        <f t="shared" si="1"/>
        <v> - </v>
      </c>
      <c r="K28" s="46"/>
      <c r="L28" s="66"/>
    </row>
    <row r="29" spans="1:12" ht="18" customHeight="1">
      <c r="A29" s="21">
        <f>soupiska!C29</f>
        <v>21</v>
      </c>
      <c r="B29" s="18"/>
      <c r="C29" s="19" t="str">
        <f>soupiska!E29</f>
        <v>Stríž Rostislav</v>
      </c>
      <c r="D29" s="20">
        <v>0</v>
      </c>
      <c r="E29" s="20">
        <f t="shared" si="0"/>
      </c>
      <c r="F29" s="20"/>
      <c r="G29" s="20"/>
      <c r="H29" s="20"/>
      <c r="I29" s="45"/>
      <c r="J29" s="45" t="str">
        <f t="shared" si="1"/>
        <v> - </v>
      </c>
      <c r="K29" s="46"/>
      <c r="L29" s="66"/>
    </row>
    <row r="30" spans="1:12" ht="18" customHeight="1">
      <c r="A30" s="21">
        <f>soupiska!C30</f>
        <v>0</v>
      </c>
      <c r="B30" s="18"/>
      <c r="C30" s="19" t="str">
        <f>soupiska!E30</f>
        <v>Šulc Michal</v>
      </c>
      <c r="D30" s="20">
        <v>0</v>
      </c>
      <c r="E30" s="20">
        <f t="shared" si="0"/>
      </c>
      <c r="F30" s="20"/>
      <c r="G30" s="20"/>
      <c r="H30" s="20"/>
      <c r="I30" s="45"/>
      <c r="J30" s="45" t="str">
        <f t="shared" si="1"/>
        <v> - </v>
      </c>
      <c r="K30" s="46"/>
      <c r="L30" s="66"/>
    </row>
    <row r="31" spans="1:12" ht="18" customHeight="1">
      <c r="A31" s="21">
        <f>soupiska!C31</f>
        <v>0</v>
      </c>
      <c r="B31" s="18"/>
      <c r="C31" s="19" t="str">
        <f>soupiska!E31</f>
        <v>Trojan Pavel</v>
      </c>
      <c r="D31" s="20">
        <v>0</v>
      </c>
      <c r="E31" s="20">
        <f t="shared" si="0"/>
      </c>
      <c r="F31" s="20"/>
      <c r="G31" s="20"/>
      <c r="H31" s="20"/>
      <c r="I31" s="45"/>
      <c r="J31" s="45" t="str">
        <f t="shared" si="1"/>
        <v> - </v>
      </c>
      <c r="K31" s="46"/>
      <c r="L31" s="66"/>
    </row>
    <row r="32" spans="1:12" ht="18" customHeight="1">
      <c r="A32" s="47"/>
      <c r="B32" s="48"/>
      <c r="C32" s="49" t="s">
        <v>96</v>
      </c>
      <c r="D32" s="50">
        <f aca="true" t="shared" si="2" ref="D32:I32">SUM(D11:D31)</f>
        <v>0</v>
      </c>
      <c r="E32" s="50">
        <f t="shared" si="2"/>
        <v>0</v>
      </c>
      <c r="F32" s="50">
        <f t="shared" si="2"/>
        <v>0</v>
      </c>
      <c r="G32" s="50">
        <f t="shared" si="2"/>
        <v>0</v>
      </c>
      <c r="H32" s="50">
        <f t="shared" si="2"/>
        <v>0</v>
      </c>
      <c r="I32" s="51">
        <f t="shared" si="2"/>
        <v>0</v>
      </c>
      <c r="J32" s="51" t="e">
        <f>IF(H32="0","0",ROUND(I32*100/H32,1))</f>
        <v>#DIV/0!</v>
      </c>
      <c r="K32" s="52">
        <f>SUM(K11:K31)</f>
        <v>0</v>
      </c>
      <c r="L32" s="66"/>
    </row>
    <row r="33" spans="1:12" ht="18" customHeight="1">
      <c r="A33" s="55"/>
      <c r="B33" s="55"/>
      <c r="C33" s="55"/>
      <c r="D33" s="56"/>
      <c r="E33" s="56"/>
      <c r="F33" s="56"/>
      <c r="G33" s="56"/>
      <c r="H33" s="56"/>
      <c r="I33" s="56"/>
      <c r="J33" s="56"/>
      <c r="K33" s="56"/>
      <c r="L33" s="78"/>
    </row>
    <row r="34" spans="1:11" ht="18" customHeight="1">
      <c r="A34" s="55"/>
      <c r="B34" s="55"/>
      <c r="C34" s="55"/>
      <c r="D34" s="56"/>
      <c r="E34" s="56"/>
      <c r="F34" s="56"/>
      <c r="G34" s="56"/>
      <c r="H34" s="56"/>
      <c r="I34" s="56"/>
      <c r="J34" s="56"/>
      <c r="K34" s="56"/>
    </row>
    <row r="35" spans="1:12" ht="18" customHeight="1">
      <c r="A35" s="57"/>
      <c r="B35" s="58"/>
      <c r="C35" s="59" t="s">
        <v>97</v>
      </c>
      <c r="D35" s="60">
        <f>D53</f>
        <v>0</v>
      </c>
      <c r="E35" s="60">
        <f>F35*3+G35*2+I35</f>
        <v>0</v>
      </c>
      <c r="F35" s="60">
        <f>F53</f>
        <v>0</v>
      </c>
      <c r="G35" s="60">
        <f>G53</f>
        <v>0</v>
      </c>
      <c r="H35" s="60">
        <f>H53</f>
        <v>0</v>
      </c>
      <c r="I35" s="61">
        <f>I53</f>
        <v>0</v>
      </c>
      <c r="J35" s="61" t="e">
        <f>IF(H35="0","0",ROUND(I35*100/H35,1))</f>
        <v>#DIV/0!</v>
      </c>
      <c r="K35" s="62">
        <f>K53</f>
        <v>0</v>
      </c>
      <c r="L35" s="66"/>
    </row>
    <row r="36" spans="1:11" ht="1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9" spans="1:11" ht="15">
      <c r="A39" s="33" t="s">
        <v>85</v>
      </c>
      <c r="B39" s="34"/>
      <c r="C39" s="34"/>
      <c r="D39" s="35"/>
      <c r="E39" s="36" t="s">
        <v>86</v>
      </c>
      <c r="F39" s="36" t="s">
        <v>87</v>
      </c>
      <c r="G39" s="36" t="s">
        <v>88</v>
      </c>
      <c r="H39" s="37" t="s">
        <v>89</v>
      </c>
      <c r="I39" s="38"/>
      <c r="J39" s="38"/>
      <c r="K39" s="39" t="s">
        <v>90</v>
      </c>
    </row>
    <row r="40" spans="1:11" ht="15">
      <c r="A40" s="9" t="s">
        <v>32</v>
      </c>
      <c r="B40" s="11"/>
      <c r="C40" s="10" t="s">
        <v>33</v>
      </c>
      <c r="D40" s="12" t="s">
        <v>91</v>
      </c>
      <c r="E40" s="12" t="s">
        <v>92</v>
      </c>
      <c r="F40" s="40"/>
      <c r="G40" s="40"/>
      <c r="H40" s="12" t="s">
        <v>93</v>
      </c>
      <c r="I40" s="41" t="s">
        <v>94</v>
      </c>
      <c r="J40" s="41" t="s">
        <v>95</v>
      </c>
      <c r="K40" s="42" t="s">
        <v>92</v>
      </c>
    </row>
    <row r="41" spans="1:11" ht="15">
      <c r="A41" s="21"/>
      <c r="B41" s="18"/>
      <c r="C41" s="19" t="s">
        <v>98</v>
      </c>
      <c r="D41" s="20"/>
      <c r="E41" s="20" t="str">
        <f aca="true" t="shared" si="3" ref="E41:E52">IF(D41=0," - ",3*F41+2*G41+I41)</f>
        <v> - </v>
      </c>
      <c r="F41" s="20"/>
      <c r="G41" s="20"/>
      <c r="H41" s="20"/>
      <c r="I41" s="45"/>
      <c r="J41" s="45" t="str">
        <f aca="true" t="shared" si="4" ref="J41:J51">IF(AND(H41=0,I41=0)," - ",ROUND(I41*100/H41,1))</f>
        <v> - </v>
      </c>
      <c r="K41" s="46"/>
    </row>
    <row r="42" spans="1:11" ht="15">
      <c r="A42" s="21"/>
      <c r="B42" s="18"/>
      <c r="C42" s="19"/>
      <c r="D42" s="20"/>
      <c r="E42" s="20" t="str">
        <f t="shared" si="3"/>
        <v> - </v>
      </c>
      <c r="F42" s="20"/>
      <c r="G42" s="20"/>
      <c r="H42" s="20"/>
      <c r="I42" s="45"/>
      <c r="J42" s="45" t="str">
        <f t="shared" si="4"/>
        <v> - </v>
      </c>
      <c r="K42" s="46"/>
    </row>
    <row r="43" spans="1:11" ht="15">
      <c r="A43" s="21"/>
      <c r="B43" s="18"/>
      <c r="C43" s="19"/>
      <c r="D43" s="20"/>
      <c r="E43" s="20" t="str">
        <f t="shared" si="3"/>
        <v> - </v>
      </c>
      <c r="F43" s="20"/>
      <c r="G43" s="20"/>
      <c r="H43" s="20"/>
      <c r="I43" s="45"/>
      <c r="J43" s="45" t="str">
        <f t="shared" si="4"/>
        <v> - </v>
      </c>
      <c r="K43" s="46"/>
    </row>
    <row r="44" spans="1:11" ht="15">
      <c r="A44" s="21"/>
      <c r="B44" s="18"/>
      <c r="C44" s="19"/>
      <c r="D44" s="20"/>
      <c r="E44" s="20" t="str">
        <f t="shared" si="3"/>
        <v> - </v>
      </c>
      <c r="F44" s="20"/>
      <c r="G44" s="20"/>
      <c r="H44" s="20"/>
      <c r="I44" s="45"/>
      <c r="J44" s="45" t="str">
        <f t="shared" si="4"/>
        <v> - </v>
      </c>
      <c r="K44" s="46"/>
    </row>
    <row r="45" spans="1:11" ht="15">
      <c r="A45" s="21"/>
      <c r="B45" s="18"/>
      <c r="C45" s="19"/>
      <c r="D45" s="20"/>
      <c r="E45" s="20" t="str">
        <f t="shared" si="3"/>
        <v> - </v>
      </c>
      <c r="F45" s="20"/>
      <c r="G45" s="20"/>
      <c r="H45" s="20"/>
      <c r="I45" s="45"/>
      <c r="J45" s="45" t="str">
        <f t="shared" si="4"/>
        <v> - </v>
      </c>
      <c r="K45" s="46"/>
    </row>
    <row r="46" spans="1:11" ht="15">
      <c r="A46" s="17"/>
      <c r="B46" s="18"/>
      <c r="C46" s="19"/>
      <c r="D46" s="20"/>
      <c r="E46" s="20" t="str">
        <f t="shared" si="3"/>
        <v> - </v>
      </c>
      <c r="F46" s="20"/>
      <c r="G46" s="20"/>
      <c r="H46" s="20"/>
      <c r="I46" s="45"/>
      <c r="J46" s="45" t="str">
        <f t="shared" si="4"/>
        <v> - </v>
      </c>
      <c r="K46" s="46"/>
    </row>
    <row r="47" spans="1:11" ht="15">
      <c r="A47" s="21"/>
      <c r="B47" s="18"/>
      <c r="C47" s="19"/>
      <c r="D47" s="20"/>
      <c r="E47" s="20" t="str">
        <f t="shared" si="3"/>
        <v> - </v>
      </c>
      <c r="F47" s="20"/>
      <c r="G47" s="20"/>
      <c r="H47" s="20"/>
      <c r="I47" s="45"/>
      <c r="J47" s="45" t="str">
        <f t="shared" si="4"/>
        <v> - </v>
      </c>
      <c r="K47" s="46"/>
    </row>
    <row r="48" spans="1:11" ht="15">
      <c r="A48" s="21"/>
      <c r="B48" s="18"/>
      <c r="C48" s="19"/>
      <c r="D48" s="20"/>
      <c r="E48" s="20" t="str">
        <f t="shared" si="3"/>
        <v> - </v>
      </c>
      <c r="F48" s="20"/>
      <c r="G48" s="20"/>
      <c r="H48" s="20"/>
      <c r="I48" s="45"/>
      <c r="J48" s="45" t="str">
        <f t="shared" si="4"/>
        <v> - </v>
      </c>
      <c r="K48" s="46"/>
    </row>
    <row r="49" spans="1:11" ht="15">
      <c r="A49" s="21"/>
      <c r="B49" s="18"/>
      <c r="C49" s="19"/>
      <c r="D49" s="20"/>
      <c r="E49" s="20" t="str">
        <f t="shared" si="3"/>
        <v> - </v>
      </c>
      <c r="F49" s="20"/>
      <c r="G49" s="20"/>
      <c r="H49" s="20"/>
      <c r="I49" s="45"/>
      <c r="J49" s="45" t="str">
        <f t="shared" si="4"/>
        <v> - </v>
      </c>
      <c r="K49" s="46"/>
    </row>
    <row r="50" spans="1:11" ht="15">
      <c r="A50" s="21"/>
      <c r="B50" s="18"/>
      <c r="C50" s="19"/>
      <c r="D50" s="20"/>
      <c r="E50" s="20" t="str">
        <f t="shared" si="3"/>
        <v> - </v>
      </c>
      <c r="F50" s="20"/>
      <c r="G50" s="20"/>
      <c r="H50" s="20"/>
      <c r="I50" s="45"/>
      <c r="J50" s="45" t="str">
        <f t="shared" si="4"/>
        <v> - </v>
      </c>
      <c r="K50" s="46"/>
    </row>
    <row r="51" spans="1:11" ht="15">
      <c r="A51" s="21"/>
      <c r="B51" s="18"/>
      <c r="C51" s="19"/>
      <c r="D51" s="20"/>
      <c r="E51" s="20" t="str">
        <f t="shared" si="3"/>
        <v> - </v>
      </c>
      <c r="F51" s="20"/>
      <c r="G51" s="20"/>
      <c r="H51" s="20"/>
      <c r="I51" s="45"/>
      <c r="J51" s="45" t="str">
        <f t="shared" si="4"/>
        <v> - </v>
      </c>
      <c r="K51" s="46"/>
    </row>
    <row r="52" spans="1:11" ht="15">
      <c r="A52" s="21"/>
      <c r="B52" s="18"/>
      <c r="C52" s="18"/>
      <c r="D52" s="20"/>
      <c r="E52" s="20" t="str">
        <f t="shared" si="3"/>
        <v> - </v>
      </c>
      <c r="F52" s="20"/>
      <c r="G52" s="20"/>
      <c r="H52" s="20"/>
      <c r="I52" s="45"/>
      <c r="J52" s="45" t="e">
        <f>IF(H52=" - "," - ",ROUND(I52*100/H52,1))</f>
        <v>#DIV/0!</v>
      </c>
      <c r="K52" s="46"/>
    </row>
    <row r="53" spans="1:11" ht="18">
      <c r="A53" s="47"/>
      <c r="B53" s="48"/>
      <c r="C53" s="49" t="s">
        <v>96</v>
      </c>
      <c r="D53" s="50">
        <f aca="true" t="shared" si="5" ref="D53:I53">SUM(D41:D52)</f>
        <v>0</v>
      </c>
      <c r="E53" s="50">
        <f t="shared" si="5"/>
        <v>0</v>
      </c>
      <c r="F53" s="50">
        <f t="shared" si="5"/>
        <v>0</v>
      </c>
      <c r="G53" s="50">
        <f t="shared" si="5"/>
        <v>0</v>
      </c>
      <c r="H53" s="50">
        <f t="shared" si="5"/>
        <v>0</v>
      </c>
      <c r="I53" s="51">
        <f t="shared" si="5"/>
        <v>0</v>
      </c>
      <c r="J53" s="51" t="e">
        <f>IF(H53=" - "," - ",ROUND(I53*100/H53,1))</f>
        <v>#DIV/0!</v>
      </c>
      <c r="K53" s="52">
        <f>SUM(K41:K52)</f>
        <v>0</v>
      </c>
    </row>
    <row r="65" spans="1:7" ht="15.75">
      <c r="A65" s="68"/>
      <c r="B65" s="68"/>
      <c r="C65" s="68"/>
      <c r="D65" s="68"/>
      <c r="E65" s="68"/>
      <c r="F65" s="68"/>
      <c r="G65" s="68"/>
    </row>
    <row r="68" ht="20.25">
      <c r="A68" s="69"/>
    </row>
    <row r="84" spans="1:7" ht="18">
      <c r="A84" s="70"/>
      <c r="B84" s="70"/>
      <c r="C84" s="70"/>
      <c r="D84" s="70"/>
      <c r="E84" s="70"/>
      <c r="F84" s="70"/>
      <c r="G84" s="70"/>
    </row>
    <row r="87" spans="1:8" ht="23.25">
      <c r="A87" s="71"/>
      <c r="D87" s="72"/>
      <c r="E87" s="72"/>
      <c r="F87" s="72"/>
      <c r="G87" s="72"/>
      <c r="H87" s="72"/>
    </row>
    <row r="88" spans="4:8" ht="15">
      <c r="D88" s="72"/>
      <c r="E88" s="72"/>
      <c r="F88" s="72"/>
      <c r="G88" s="72"/>
      <c r="H88" s="72"/>
    </row>
    <row r="89" spans="1:8" ht="18">
      <c r="A89" s="73"/>
      <c r="B89" s="73"/>
      <c r="C89" s="73"/>
      <c r="D89" s="73"/>
      <c r="E89" s="73"/>
      <c r="F89" s="73"/>
      <c r="G89" s="73"/>
      <c r="H89" s="74"/>
    </row>
    <row r="90" spans="1:8" ht="18">
      <c r="A90" s="73"/>
      <c r="B90" s="73"/>
      <c r="C90" s="73"/>
      <c r="D90" s="73"/>
      <c r="E90" s="73"/>
      <c r="F90" s="73"/>
      <c r="G90" s="73"/>
      <c r="H90" s="74"/>
    </row>
    <row r="91" spans="1:8" ht="18">
      <c r="A91" s="73"/>
      <c r="B91" s="73"/>
      <c r="C91" s="73"/>
      <c r="D91" s="73"/>
      <c r="E91" s="73"/>
      <c r="F91" s="73"/>
      <c r="G91" s="73"/>
      <c r="H91" s="74"/>
    </row>
    <row r="92" ht="15">
      <c r="H92" s="72"/>
    </row>
    <row r="93" ht="15">
      <c r="H93" s="72"/>
    </row>
    <row r="94" ht="15">
      <c r="H94" s="72"/>
    </row>
    <row r="95" ht="15">
      <c r="H95" s="72"/>
    </row>
    <row r="96" ht="15">
      <c r="H96" s="72"/>
    </row>
    <row r="97" ht="15">
      <c r="H97" s="72"/>
    </row>
    <row r="98" ht="15">
      <c r="H98" s="72"/>
    </row>
    <row r="99" ht="15">
      <c r="H99" s="72"/>
    </row>
    <row r="100" ht="15">
      <c r="H100" s="72"/>
    </row>
    <row r="101" ht="15">
      <c r="H101" s="72"/>
    </row>
    <row r="102" ht="15">
      <c r="H102" s="72"/>
    </row>
    <row r="103" spans="1:8" ht="18">
      <c r="A103" s="70"/>
      <c r="B103" s="70"/>
      <c r="C103" s="70"/>
      <c r="D103" s="70"/>
      <c r="E103" s="70"/>
      <c r="F103" s="70"/>
      <c r="G103" s="70"/>
      <c r="H103" s="70"/>
    </row>
    <row r="106" spans="1:7" ht="20.25">
      <c r="A106" s="69"/>
      <c r="B106" s="69"/>
      <c r="D106" s="72"/>
      <c r="E106" s="72"/>
      <c r="F106" s="72"/>
      <c r="G106" s="72"/>
    </row>
    <row r="107" spans="4:7" ht="15">
      <c r="D107" s="72"/>
      <c r="E107" s="72"/>
      <c r="F107" s="72"/>
      <c r="G107" s="72"/>
    </row>
    <row r="122" spans="1:7" ht="18">
      <c r="A122" s="70"/>
      <c r="B122" s="70"/>
      <c r="C122" s="70"/>
      <c r="D122" s="70"/>
      <c r="E122" s="70"/>
      <c r="F122" s="70"/>
      <c r="G122" s="70"/>
    </row>
    <row r="125" ht="20.25">
      <c r="A125" s="69"/>
    </row>
    <row r="141" spans="1:7" ht="18">
      <c r="A141" s="70"/>
      <c r="B141" s="70"/>
      <c r="C141" s="70"/>
      <c r="D141" s="70"/>
      <c r="E141" s="70"/>
      <c r="F141" s="70"/>
      <c r="G141" s="70"/>
    </row>
    <row r="144" spans="1:7" ht="20.25">
      <c r="A144" s="69"/>
      <c r="D144" s="72"/>
      <c r="E144" s="72"/>
      <c r="F144" s="72"/>
      <c r="G144" s="72"/>
    </row>
    <row r="145" spans="4:7" ht="15">
      <c r="D145" s="72"/>
      <c r="E145" s="72"/>
      <c r="F145" s="72"/>
      <c r="G145" s="72"/>
    </row>
    <row r="160" spans="1:7" ht="18">
      <c r="A160" s="70"/>
      <c r="B160" s="70"/>
      <c r="C160" s="70"/>
      <c r="D160" s="70"/>
      <c r="E160" s="70"/>
      <c r="F160" s="70"/>
      <c r="G160" s="70"/>
    </row>
  </sheetData>
  <sheetProtection/>
  <printOptions/>
  <pageMargins left="0.75" right="0.75" top="1" bottom="1" header="0.5118055555555556" footer="0.5118055555555556"/>
  <pageSetup fitToHeight="1" fitToWidth="1" horizontalDpi="300" verticalDpi="300" orientation="portrait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9">
    <pageSetUpPr fitToPage="1"/>
  </sheetPr>
  <dimension ref="A1:L160"/>
  <sheetViews>
    <sheetView showGridLines="0" zoomScale="75" zoomScaleNormal="75" zoomScalePageLayoutView="0" workbookViewId="0" topLeftCell="A1">
      <selection activeCell="I6" sqref="I6"/>
    </sheetView>
  </sheetViews>
  <sheetFormatPr defaultColWidth="9.796875" defaultRowHeight="15.75"/>
  <cols>
    <col min="1" max="1" width="6.19921875" style="22" customWidth="1"/>
    <col min="2" max="2" width="1.8984375" style="22" customWidth="1"/>
    <col min="3" max="3" width="15.69921875" style="22" customWidth="1"/>
    <col min="4" max="4" width="5.296875" style="22" customWidth="1"/>
    <col min="5" max="5" width="8" style="22" customWidth="1"/>
    <col min="6" max="6" width="6.8984375" style="22" customWidth="1"/>
    <col min="7" max="7" width="8.796875" style="22" customWidth="1"/>
    <col min="8" max="8" width="6.09765625" style="22" customWidth="1"/>
    <col min="9" max="9" width="8.8984375" style="22" customWidth="1"/>
    <col min="10" max="10" width="5.796875" style="22" customWidth="1"/>
    <col min="11" max="11" width="6.8984375" style="22" customWidth="1"/>
    <col min="12" max="12" width="2.796875" style="22" customWidth="1"/>
    <col min="13" max="16384" width="9.796875" style="22" customWidth="1"/>
  </cols>
  <sheetData>
    <row r="1" ht="15">
      <c r="J1" s="23"/>
    </row>
    <row r="2" spans="1:8" ht="15">
      <c r="A2" s="22" t="s">
        <v>76</v>
      </c>
      <c r="D2" s="22" t="str">
        <f>rozpis!D43</f>
        <v>MA016</v>
      </c>
      <c r="F2" s="22" t="s">
        <v>77</v>
      </c>
      <c r="H2" s="22">
        <v>13</v>
      </c>
    </row>
    <row r="4" spans="1:9" ht="23.25">
      <c r="A4" s="24" t="s">
        <v>78</v>
      </c>
      <c r="E4" s="24" t="str">
        <f>rozpis!F43</f>
        <v>venku</v>
      </c>
      <c r="G4" s="24" t="s">
        <v>79</v>
      </c>
      <c r="I4" s="25">
        <f>rozpis!E43</f>
        <v>40587</v>
      </c>
    </row>
    <row r="5" spans="1:10" ht="30">
      <c r="A5" s="26" t="s">
        <v>80</v>
      </c>
      <c r="B5" s="27"/>
      <c r="C5" s="27" t="str">
        <f>rozpis!H43</f>
        <v>Nový Bydžov</v>
      </c>
      <c r="F5" s="27"/>
      <c r="G5" s="28">
        <f>E32</f>
        <v>0</v>
      </c>
      <c r="H5" s="28" t="s">
        <v>81</v>
      </c>
      <c r="I5" s="28">
        <f>E35</f>
        <v>0</v>
      </c>
      <c r="J5" s="27"/>
    </row>
    <row r="6" spans="1:10" ht="30">
      <c r="A6" s="29">
        <f>IF(G5&gt;I5,1,0)</f>
        <v>0</v>
      </c>
      <c r="B6" s="27"/>
      <c r="C6" s="29">
        <f>IF(I5&gt;G5,1,0)</f>
        <v>0</v>
      </c>
      <c r="F6" s="30" t="s">
        <v>82</v>
      </c>
      <c r="G6" s="31">
        <v>0</v>
      </c>
      <c r="H6" s="31" t="s">
        <v>81</v>
      </c>
      <c r="I6" s="31">
        <v>0</v>
      </c>
      <c r="J6" s="32" t="s">
        <v>83</v>
      </c>
    </row>
    <row r="7" spans="1:4" ht="15">
      <c r="A7" s="22" t="s">
        <v>84</v>
      </c>
      <c r="C7" s="22" t="str">
        <f>rozpis!I43</f>
        <v>Punčochář</v>
      </c>
      <c r="D7" s="22" t="str">
        <f>rozpis!J43</f>
        <v>Felix</v>
      </c>
    </row>
    <row r="9" spans="1:12" ht="18" customHeight="1">
      <c r="A9" s="33" t="s">
        <v>85</v>
      </c>
      <c r="B9" s="34"/>
      <c r="C9" s="34"/>
      <c r="D9" s="35"/>
      <c r="E9" s="36" t="s">
        <v>86</v>
      </c>
      <c r="F9" s="36" t="s">
        <v>87</v>
      </c>
      <c r="G9" s="36" t="s">
        <v>88</v>
      </c>
      <c r="H9" s="37" t="s">
        <v>89</v>
      </c>
      <c r="I9" s="38"/>
      <c r="J9" s="38"/>
      <c r="K9" s="39" t="s">
        <v>90</v>
      </c>
      <c r="L9" s="66"/>
    </row>
    <row r="10" spans="1:12" ht="18" customHeight="1">
      <c r="A10" s="9" t="s">
        <v>32</v>
      </c>
      <c r="B10" s="11"/>
      <c r="C10" s="10" t="s">
        <v>33</v>
      </c>
      <c r="D10" s="12" t="s">
        <v>91</v>
      </c>
      <c r="E10" s="12" t="s">
        <v>92</v>
      </c>
      <c r="F10" s="40"/>
      <c r="G10" s="40"/>
      <c r="H10" s="12" t="s">
        <v>93</v>
      </c>
      <c r="I10" s="41" t="s">
        <v>94</v>
      </c>
      <c r="J10" s="41" t="s">
        <v>95</v>
      </c>
      <c r="K10" s="42" t="s">
        <v>92</v>
      </c>
      <c r="L10" s="66"/>
    </row>
    <row r="11" spans="1:12" ht="18" customHeight="1">
      <c r="A11" s="13">
        <f>soupiska!C11</f>
        <v>12</v>
      </c>
      <c r="B11" s="15"/>
      <c r="C11" s="14" t="str">
        <f>soupiska!E11</f>
        <v>Čechovský Marek</v>
      </c>
      <c r="D11" s="16">
        <v>0</v>
      </c>
      <c r="E11" s="16">
        <f aca="true" t="shared" si="0" ref="E11:E31">IF(D11=0,"",3*F11+2*G11+I11)</f>
      </c>
      <c r="F11" s="20"/>
      <c r="G11" s="20"/>
      <c r="H11" s="20"/>
      <c r="I11" s="45"/>
      <c r="J11" s="45" t="str">
        <f aca="true" t="shared" si="1" ref="J11:J31">IF(AND(H11=0,I11=0)," - ",ROUND(I11*100/H11,1))</f>
        <v> - </v>
      </c>
      <c r="K11" s="46"/>
      <c r="L11" s="66"/>
    </row>
    <row r="12" spans="1:12" ht="18" customHeight="1">
      <c r="A12" s="21">
        <f>soupiska!C12</f>
        <v>0</v>
      </c>
      <c r="B12" s="18"/>
      <c r="C12" s="19" t="str">
        <f>soupiska!E12</f>
        <v>Dostál Radek</v>
      </c>
      <c r="D12" s="20">
        <v>0</v>
      </c>
      <c r="E12" s="20">
        <f t="shared" si="0"/>
      </c>
      <c r="F12" s="20"/>
      <c r="G12" s="20"/>
      <c r="H12" s="20"/>
      <c r="I12" s="45"/>
      <c r="J12" s="45" t="str">
        <f t="shared" si="1"/>
        <v> - </v>
      </c>
      <c r="K12" s="46"/>
      <c r="L12" s="66"/>
    </row>
    <row r="13" spans="1:12" ht="18" customHeight="1">
      <c r="A13" s="21">
        <f>soupiska!C13</f>
        <v>14</v>
      </c>
      <c r="B13" s="18"/>
      <c r="C13" s="19" t="str">
        <f>soupiska!E13</f>
        <v>Ducháček Ludvík</v>
      </c>
      <c r="D13" s="20">
        <v>0</v>
      </c>
      <c r="E13" s="20">
        <f t="shared" si="0"/>
      </c>
      <c r="F13" s="20"/>
      <c r="G13" s="20"/>
      <c r="H13" s="20"/>
      <c r="I13" s="45"/>
      <c r="J13" s="45" t="str">
        <f t="shared" si="1"/>
        <v> - </v>
      </c>
      <c r="K13" s="46"/>
      <c r="L13" s="66"/>
    </row>
    <row r="14" spans="1:12" ht="18" customHeight="1">
      <c r="A14" s="21">
        <f>soupiska!C14</f>
        <v>20</v>
      </c>
      <c r="B14" s="18"/>
      <c r="C14" s="19" t="str">
        <f>soupiska!E14</f>
        <v>Dvořák Milan</v>
      </c>
      <c r="D14" s="20">
        <v>0</v>
      </c>
      <c r="E14" s="20">
        <f t="shared" si="0"/>
      </c>
      <c r="F14" s="20"/>
      <c r="G14" s="20"/>
      <c r="H14" s="20"/>
      <c r="I14" s="45"/>
      <c r="J14" s="45" t="str">
        <f t="shared" si="1"/>
        <v> - </v>
      </c>
      <c r="K14" s="46"/>
      <c r="L14" s="66"/>
    </row>
    <row r="15" spans="1:12" ht="18" customHeight="1">
      <c r="A15" s="21">
        <f>soupiska!C15</f>
        <v>4</v>
      </c>
      <c r="B15" s="18"/>
      <c r="C15" s="19" t="str">
        <f>soupiska!E15</f>
        <v>Fiksa Ondřej</v>
      </c>
      <c r="D15" s="20">
        <v>0</v>
      </c>
      <c r="E15" s="20">
        <f t="shared" si="0"/>
      </c>
      <c r="F15" s="20"/>
      <c r="G15" s="20"/>
      <c r="H15" s="20"/>
      <c r="I15" s="45"/>
      <c r="J15" s="45" t="str">
        <f t="shared" si="1"/>
        <v> - </v>
      </c>
      <c r="K15" s="46"/>
      <c r="L15" s="66"/>
    </row>
    <row r="16" spans="1:12" ht="18" customHeight="1">
      <c r="A16" s="21">
        <f>soupiska!C16</f>
        <v>15</v>
      </c>
      <c r="B16" s="18"/>
      <c r="C16" s="19" t="str">
        <f>soupiska!E16</f>
        <v>Hedvičák Jaroslav</v>
      </c>
      <c r="D16" s="20">
        <v>0</v>
      </c>
      <c r="E16" s="20">
        <f t="shared" si="0"/>
      </c>
      <c r="F16" s="20"/>
      <c r="G16" s="20"/>
      <c r="H16" s="20"/>
      <c r="I16" s="45"/>
      <c r="J16" s="45" t="str">
        <f t="shared" si="1"/>
        <v> - </v>
      </c>
      <c r="K16" s="46"/>
      <c r="L16" s="66"/>
    </row>
    <row r="17" spans="1:12" ht="18" customHeight="1">
      <c r="A17" s="21">
        <f>soupiska!C17</f>
        <v>10</v>
      </c>
      <c r="B17" s="18"/>
      <c r="C17" s="19" t="str">
        <f>soupiska!E17</f>
        <v>Krontorád Pavel</v>
      </c>
      <c r="D17" s="20">
        <v>0</v>
      </c>
      <c r="E17" s="20">
        <f t="shared" si="0"/>
      </c>
      <c r="F17" s="20"/>
      <c r="G17" s="20"/>
      <c r="H17" s="20"/>
      <c r="I17" s="45"/>
      <c r="J17" s="45" t="str">
        <f t="shared" si="1"/>
        <v> - </v>
      </c>
      <c r="K17" s="46"/>
      <c r="L17" s="66"/>
    </row>
    <row r="18" spans="1:12" ht="18" customHeight="1">
      <c r="A18" s="21">
        <f>soupiska!C18</f>
        <v>7</v>
      </c>
      <c r="B18" s="18"/>
      <c r="C18" s="19" t="str">
        <f>soupiska!E18</f>
        <v>Krontorád Vít</v>
      </c>
      <c r="D18" s="20">
        <v>0</v>
      </c>
      <c r="E18" s="20">
        <f t="shared" si="0"/>
      </c>
      <c r="F18" s="20"/>
      <c r="G18" s="20"/>
      <c r="H18" s="20"/>
      <c r="I18" s="45"/>
      <c r="J18" s="45" t="str">
        <f t="shared" si="1"/>
        <v> - </v>
      </c>
      <c r="K18" s="46"/>
      <c r="L18" s="66"/>
    </row>
    <row r="19" spans="1:12" ht="18" customHeight="1">
      <c r="A19" s="21">
        <f>soupiska!C19</f>
        <v>6</v>
      </c>
      <c r="B19" s="18"/>
      <c r="C19" s="19" t="str">
        <f>soupiska!E19</f>
        <v>Krška Josef</v>
      </c>
      <c r="D19" s="20">
        <v>0</v>
      </c>
      <c r="E19" s="20">
        <f t="shared" si="0"/>
      </c>
      <c r="F19" s="20"/>
      <c r="G19" s="20"/>
      <c r="H19" s="20"/>
      <c r="I19" s="45"/>
      <c r="J19" s="45" t="str">
        <f t="shared" si="1"/>
        <v> - </v>
      </c>
      <c r="K19" s="46"/>
      <c r="L19" s="66"/>
    </row>
    <row r="20" spans="1:12" ht="18" customHeight="1">
      <c r="A20" s="21">
        <f>soupiska!C20</f>
        <v>18</v>
      </c>
      <c r="B20" s="18"/>
      <c r="C20" s="19" t="str">
        <f>soupiska!E20</f>
        <v>Maca Radek</v>
      </c>
      <c r="D20" s="20">
        <v>0</v>
      </c>
      <c r="E20" s="20">
        <f t="shared" si="0"/>
      </c>
      <c r="F20" s="20"/>
      <c r="G20" s="20"/>
      <c r="H20" s="20"/>
      <c r="I20" s="45"/>
      <c r="J20" s="45" t="str">
        <f t="shared" si="1"/>
        <v> - </v>
      </c>
      <c r="K20" s="46"/>
      <c r="L20" s="66"/>
    </row>
    <row r="21" spans="1:12" ht="18" customHeight="1">
      <c r="A21" s="21">
        <f>soupiska!C21</f>
        <v>17</v>
      </c>
      <c r="B21" s="18"/>
      <c r="C21" s="19" t="str">
        <f>soupiska!E21</f>
        <v>Müller Tomáš</v>
      </c>
      <c r="D21" s="20">
        <v>0</v>
      </c>
      <c r="E21" s="20">
        <f t="shared" si="0"/>
      </c>
      <c r="F21" s="20"/>
      <c r="G21" s="20"/>
      <c r="H21" s="20"/>
      <c r="I21" s="45"/>
      <c r="J21" s="45" t="str">
        <f t="shared" si="1"/>
        <v> - </v>
      </c>
      <c r="K21" s="46"/>
      <c r="L21" s="66"/>
    </row>
    <row r="22" spans="1:12" ht="18" customHeight="1">
      <c r="A22" s="21">
        <f>soupiska!C22</f>
        <v>17</v>
      </c>
      <c r="B22" s="18"/>
      <c r="C22" s="19" t="str">
        <f>soupiska!E22</f>
        <v>Müller Petr</v>
      </c>
      <c r="D22" s="20">
        <v>0</v>
      </c>
      <c r="E22" s="20">
        <f t="shared" si="0"/>
      </c>
      <c r="F22" s="20"/>
      <c r="G22" s="20"/>
      <c r="H22" s="20"/>
      <c r="I22" s="45"/>
      <c r="J22" s="45" t="str">
        <f t="shared" si="1"/>
        <v> - </v>
      </c>
      <c r="K22" s="46"/>
      <c r="L22" s="66"/>
    </row>
    <row r="23" spans="1:12" ht="18" customHeight="1">
      <c r="A23" s="21">
        <f>soupiska!C23</f>
        <v>16</v>
      </c>
      <c r="B23" s="18"/>
      <c r="C23" s="19" t="str">
        <f>soupiska!E23</f>
        <v>Nepustil Petr</v>
      </c>
      <c r="D23" s="20">
        <v>0</v>
      </c>
      <c r="E23" s="20">
        <f t="shared" si="0"/>
      </c>
      <c r="F23" s="20"/>
      <c r="G23" s="20"/>
      <c r="H23" s="20"/>
      <c r="I23" s="45"/>
      <c r="J23" s="45" t="str">
        <f t="shared" si="1"/>
        <v> - </v>
      </c>
      <c r="K23" s="46"/>
      <c r="L23" s="66"/>
    </row>
    <row r="24" spans="1:12" ht="18" customHeight="1">
      <c r="A24" s="21">
        <f>soupiska!C24</f>
        <v>8</v>
      </c>
      <c r="B24" s="18"/>
      <c r="C24" s="19" t="str">
        <f>soupiska!E24</f>
        <v>Petr Martin</v>
      </c>
      <c r="D24" s="20">
        <v>0</v>
      </c>
      <c r="E24" s="20">
        <f t="shared" si="0"/>
      </c>
      <c r="F24" s="20"/>
      <c r="G24" s="20"/>
      <c r="H24" s="20"/>
      <c r="I24" s="45"/>
      <c r="J24" s="45" t="str">
        <f t="shared" si="1"/>
        <v> - </v>
      </c>
      <c r="K24" s="46"/>
      <c r="L24" s="66"/>
    </row>
    <row r="25" spans="1:12" ht="18" customHeight="1">
      <c r="A25" s="21">
        <f>soupiska!C25</f>
        <v>0</v>
      </c>
      <c r="B25" s="18"/>
      <c r="C25" s="19" t="str">
        <f>soupiska!E25</f>
        <v>Teplý Petr</v>
      </c>
      <c r="D25" s="20">
        <v>0</v>
      </c>
      <c r="E25" s="20">
        <f t="shared" si="0"/>
      </c>
      <c r="F25" s="20"/>
      <c r="G25" s="20"/>
      <c r="H25" s="20"/>
      <c r="I25" s="45"/>
      <c r="J25" s="45" t="str">
        <f t="shared" si="1"/>
        <v> - </v>
      </c>
      <c r="K25" s="46"/>
      <c r="L25" s="66"/>
    </row>
    <row r="26" spans="1:12" ht="18" customHeight="1">
      <c r="A26" s="21">
        <f>soupiska!C26</f>
        <v>9</v>
      </c>
      <c r="B26" s="18"/>
      <c r="C26" s="19" t="str">
        <f>soupiska!E26</f>
        <v>Rychtář Jan</v>
      </c>
      <c r="D26" s="20">
        <v>0</v>
      </c>
      <c r="E26" s="20">
        <f t="shared" si="0"/>
      </c>
      <c r="F26" s="20"/>
      <c r="G26" s="20"/>
      <c r="H26" s="20"/>
      <c r="I26" s="45"/>
      <c r="J26" s="45" t="str">
        <f t="shared" si="1"/>
        <v> - </v>
      </c>
      <c r="K26" s="46"/>
      <c r="L26" s="66"/>
    </row>
    <row r="27" spans="1:12" ht="18" customHeight="1">
      <c r="A27" s="21">
        <f>soupiska!C27</f>
        <v>14</v>
      </c>
      <c r="B27" s="18"/>
      <c r="C27" s="19" t="str">
        <f>soupiska!E27</f>
        <v>Slezák Jakub</v>
      </c>
      <c r="D27" s="20">
        <v>0</v>
      </c>
      <c r="E27" s="20">
        <f t="shared" si="0"/>
      </c>
      <c r="F27" s="20"/>
      <c r="G27" s="20"/>
      <c r="H27" s="20"/>
      <c r="I27" s="45"/>
      <c r="J27" s="45" t="str">
        <f t="shared" si="1"/>
        <v> - </v>
      </c>
      <c r="K27" s="46"/>
      <c r="L27" s="66"/>
    </row>
    <row r="28" spans="1:12" ht="18" customHeight="1">
      <c r="A28" s="21">
        <f>soupiska!C28</f>
        <v>5</v>
      </c>
      <c r="B28" s="18"/>
      <c r="C28" s="19" t="str">
        <f>soupiska!E28</f>
        <v>Straka Tomáš</v>
      </c>
      <c r="D28" s="20">
        <v>0</v>
      </c>
      <c r="E28" s="20">
        <f t="shared" si="0"/>
      </c>
      <c r="F28" s="20"/>
      <c r="G28" s="20"/>
      <c r="H28" s="20"/>
      <c r="I28" s="45"/>
      <c r="J28" s="45" t="str">
        <f t="shared" si="1"/>
        <v> - </v>
      </c>
      <c r="K28" s="46"/>
      <c r="L28" s="66"/>
    </row>
    <row r="29" spans="1:12" ht="18" customHeight="1">
      <c r="A29" s="21">
        <f>soupiska!C29</f>
        <v>21</v>
      </c>
      <c r="B29" s="18"/>
      <c r="C29" s="19" t="str">
        <f>soupiska!E29</f>
        <v>Stríž Rostislav</v>
      </c>
      <c r="D29" s="20">
        <v>0</v>
      </c>
      <c r="E29" s="20">
        <f t="shared" si="0"/>
      </c>
      <c r="F29" s="20"/>
      <c r="G29" s="20"/>
      <c r="H29" s="20"/>
      <c r="I29" s="45"/>
      <c r="J29" s="45" t="str">
        <f t="shared" si="1"/>
        <v> - </v>
      </c>
      <c r="K29" s="46"/>
      <c r="L29" s="66"/>
    </row>
    <row r="30" spans="1:12" ht="18" customHeight="1">
      <c r="A30" s="21">
        <f>soupiska!C30</f>
        <v>0</v>
      </c>
      <c r="B30" s="18"/>
      <c r="C30" s="19" t="str">
        <f>soupiska!E30</f>
        <v>Šulc Michal</v>
      </c>
      <c r="D30" s="20">
        <v>0</v>
      </c>
      <c r="E30" s="20">
        <f t="shared" si="0"/>
      </c>
      <c r="F30" s="20"/>
      <c r="G30" s="20"/>
      <c r="H30" s="20"/>
      <c r="I30" s="45"/>
      <c r="J30" s="45" t="str">
        <f t="shared" si="1"/>
        <v> - </v>
      </c>
      <c r="K30" s="46"/>
      <c r="L30" s="66"/>
    </row>
    <row r="31" spans="1:12" ht="18" customHeight="1">
      <c r="A31" s="21">
        <f>soupiska!C31</f>
        <v>0</v>
      </c>
      <c r="B31" s="18"/>
      <c r="C31" s="19" t="str">
        <f>soupiska!E31</f>
        <v>Trojan Pavel</v>
      </c>
      <c r="D31" s="20">
        <v>0</v>
      </c>
      <c r="E31" s="20">
        <f t="shared" si="0"/>
      </c>
      <c r="F31" s="20"/>
      <c r="G31" s="20"/>
      <c r="H31" s="20"/>
      <c r="I31" s="45"/>
      <c r="J31" s="45" t="str">
        <f t="shared" si="1"/>
        <v> - </v>
      </c>
      <c r="K31" s="46"/>
      <c r="L31" s="66"/>
    </row>
    <row r="32" spans="1:12" ht="18" customHeight="1">
      <c r="A32" s="47"/>
      <c r="B32" s="48"/>
      <c r="C32" s="49" t="s">
        <v>96</v>
      </c>
      <c r="D32" s="50">
        <f aca="true" t="shared" si="2" ref="D32:I32">SUM(D11:D31)</f>
        <v>0</v>
      </c>
      <c r="E32" s="50">
        <f t="shared" si="2"/>
        <v>0</v>
      </c>
      <c r="F32" s="50">
        <f t="shared" si="2"/>
        <v>0</v>
      </c>
      <c r="G32" s="50">
        <f t="shared" si="2"/>
        <v>0</v>
      </c>
      <c r="H32" s="50">
        <f t="shared" si="2"/>
        <v>0</v>
      </c>
      <c r="I32" s="51">
        <f t="shared" si="2"/>
        <v>0</v>
      </c>
      <c r="J32" s="51" t="e">
        <f>IF(H32="0","0",ROUND(I32*100/H32,1))</f>
        <v>#DIV/0!</v>
      </c>
      <c r="K32" s="52">
        <f>SUM(K11:K31)</f>
        <v>0</v>
      </c>
      <c r="L32" s="66"/>
    </row>
    <row r="33" spans="1:12" ht="18" customHeight="1">
      <c r="A33" s="55"/>
      <c r="B33" s="55"/>
      <c r="C33" s="55"/>
      <c r="D33" s="56"/>
      <c r="E33" s="56"/>
      <c r="F33" s="56"/>
      <c r="G33" s="56"/>
      <c r="H33" s="56"/>
      <c r="I33" s="56"/>
      <c r="J33" s="56"/>
      <c r="K33" s="56"/>
      <c r="L33" s="78"/>
    </row>
    <row r="34" spans="1:11" ht="18" customHeight="1">
      <c r="A34" s="55"/>
      <c r="B34" s="55"/>
      <c r="C34" s="55"/>
      <c r="D34" s="56"/>
      <c r="E34" s="56"/>
      <c r="F34" s="56"/>
      <c r="G34" s="56"/>
      <c r="H34" s="56"/>
      <c r="I34" s="56"/>
      <c r="J34" s="56"/>
      <c r="K34" s="56"/>
    </row>
    <row r="35" spans="1:12" ht="18" customHeight="1">
      <c r="A35" s="57"/>
      <c r="B35" s="58"/>
      <c r="C35" s="59" t="s">
        <v>97</v>
      </c>
      <c r="D35" s="60">
        <f>D53</f>
        <v>0</v>
      </c>
      <c r="E35" s="60">
        <f>F35*3+G35*2+I35</f>
        <v>0</v>
      </c>
      <c r="F35" s="60">
        <f>F53</f>
        <v>0</v>
      </c>
      <c r="G35" s="60">
        <f>G53</f>
        <v>0</v>
      </c>
      <c r="H35" s="60">
        <f>H53</f>
        <v>0</v>
      </c>
      <c r="I35" s="61">
        <f>I53</f>
        <v>0</v>
      </c>
      <c r="J35" s="61" t="e">
        <f>IF(H35="0","0",ROUND(I35*100/H35,1))</f>
        <v>#DIV/0!</v>
      </c>
      <c r="K35" s="62">
        <f>K53</f>
        <v>0</v>
      </c>
      <c r="L35" s="66"/>
    </row>
    <row r="36" spans="1:11" ht="1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9" spans="1:11" ht="15">
      <c r="A39" s="33" t="s">
        <v>85</v>
      </c>
      <c r="B39" s="34"/>
      <c r="C39" s="34"/>
      <c r="D39" s="35"/>
      <c r="E39" s="36" t="s">
        <v>86</v>
      </c>
      <c r="F39" s="36" t="s">
        <v>87</v>
      </c>
      <c r="G39" s="36" t="s">
        <v>88</v>
      </c>
      <c r="H39" s="37" t="s">
        <v>89</v>
      </c>
      <c r="I39" s="38"/>
      <c r="J39" s="38"/>
      <c r="K39" s="39" t="s">
        <v>90</v>
      </c>
    </row>
    <row r="40" spans="1:11" ht="15">
      <c r="A40" s="9" t="s">
        <v>32</v>
      </c>
      <c r="B40" s="11"/>
      <c r="C40" s="10" t="s">
        <v>33</v>
      </c>
      <c r="D40" s="12" t="s">
        <v>91</v>
      </c>
      <c r="E40" s="12" t="s">
        <v>92</v>
      </c>
      <c r="F40" s="40"/>
      <c r="G40" s="40"/>
      <c r="H40" s="12" t="s">
        <v>93</v>
      </c>
      <c r="I40" s="41" t="s">
        <v>94</v>
      </c>
      <c r="J40" s="41" t="s">
        <v>95</v>
      </c>
      <c r="K40" s="42" t="s">
        <v>92</v>
      </c>
    </row>
    <row r="41" spans="1:11" ht="15">
      <c r="A41" s="21"/>
      <c r="B41" s="18"/>
      <c r="C41" s="19" t="s">
        <v>98</v>
      </c>
      <c r="D41" s="20"/>
      <c r="E41" s="20" t="str">
        <f aca="true" t="shared" si="3" ref="E41:E52">IF(D41=0," - ",3*F41+2*G41+I41)</f>
        <v> - </v>
      </c>
      <c r="F41" s="20"/>
      <c r="G41" s="20"/>
      <c r="H41" s="20"/>
      <c r="I41" s="45"/>
      <c r="J41" s="45" t="str">
        <f aca="true" t="shared" si="4" ref="J41:J52">IF(AND(H41=0,I41=0)," - ",ROUND(I41*100/H41,1))</f>
        <v> - </v>
      </c>
      <c r="K41" s="46"/>
    </row>
    <row r="42" spans="1:11" ht="15">
      <c r="A42" s="21"/>
      <c r="B42" s="18"/>
      <c r="C42" s="19"/>
      <c r="D42" s="20"/>
      <c r="E42" s="20" t="str">
        <f t="shared" si="3"/>
        <v> - </v>
      </c>
      <c r="F42" s="20"/>
      <c r="G42" s="20"/>
      <c r="H42" s="20"/>
      <c r="I42" s="45"/>
      <c r="J42" s="45" t="str">
        <f t="shared" si="4"/>
        <v> - </v>
      </c>
      <c r="K42" s="46"/>
    </row>
    <row r="43" spans="1:11" ht="15">
      <c r="A43" s="21"/>
      <c r="B43" s="18"/>
      <c r="C43" s="19"/>
      <c r="D43" s="20"/>
      <c r="E43" s="20" t="str">
        <f t="shared" si="3"/>
        <v> - </v>
      </c>
      <c r="F43" s="20"/>
      <c r="G43" s="20"/>
      <c r="H43" s="20"/>
      <c r="I43" s="45"/>
      <c r="J43" s="45" t="str">
        <f t="shared" si="4"/>
        <v> - </v>
      </c>
      <c r="K43" s="46"/>
    </row>
    <row r="44" spans="1:11" ht="15">
      <c r="A44" s="21"/>
      <c r="B44" s="18"/>
      <c r="C44" s="19"/>
      <c r="D44" s="20"/>
      <c r="E44" s="20" t="str">
        <f t="shared" si="3"/>
        <v> - </v>
      </c>
      <c r="F44" s="20"/>
      <c r="G44" s="20"/>
      <c r="H44" s="20"/>
      <c r="I44" s="45"/>
      <c r="J44" s="45" t="str">
        <f t="shared" si="4"/>
        <v> - </v>
      </c>
      <c r="K44" s="46"/>
    </row>
    <row r="45" spans="1:11" ht="15">
      <c r="A45" s="21"/>
      <c r="B45" s="18"/>
      <c r="C45" s="19"/>
      <c r="D45" s="20"/>
      <c r="E45" s="20" t="str">
        <f t="shared" si="3"/>
        <v> - </v>
      </c>
      <c r="F45" s="20"/>
      <c r="G45" s="20"/>
      <c r="H45" s="20"/>
      <c r="I45" s="45"/>
      <c r="J45" s="45" t="str">
        <f t="shared" si="4"/>
        <v> - </v>
      </c>
      <c r="K45" s="46"/>
    </row>
    <row r="46" spans="1:11" ht="15">
      <c r="A46" s="17"/>
      <c r="B46" s="18"/>
      <c r="C46" s="19"/>
      <c r="D46" s="20"/>
      <c r="E46" s="20" t="str">
        <f t="shared" si="3"/>
        <v> - </v>
      </c>
      <c r="F46" s="20"/>
      <c r="G46" s="20"/>
      <c r="H46" s="20"/>
      <c r="I46" s="45"/>
      <c r="J46" s="45" t="str">
        <f t="shared" si="4"/>
        <v> - </v>
      </c>
      <c r="K46" s="46"/>
    </row>
    <row r="47" spans="1:11" ht="15">
      <c r="A47" s="21"/>
      <c r="B47" s="18"/>
      <c r="C47" s="19"/>
      <c r="D47" s="20"/>
      <c r="E47" s="20" t="str">
        <f t="shared" si="3"/>
        <v> - </v>
      </c>
      <c r="F47" s="20"/>
      <c r="G47" s="20"/>
      <c r="H47" s="20"/>
      <c r="I47" s="45"/>
      <c r="J47" s="45" t="str">
        <f t="shared" si="4"/>
        <v> - </v>
      </c>
      <c r="K47" s="46"/>
    </row>
    <row r="48" spans="1:11" ht="15">
      <c r="A48" s="21"/>
      <c r="B48" s="18"/>
      <c r="C48" s="19"/>
      <c r="D48" s="20"/>
      <c r="E48" s="20" t="str">
        <f t="shared" si="3"/>
        <v> - </v>
      </c>
      <c r="F48" s="20"/>
      <c r="G48" s="20"/>
      <c r="H48" s="20"/>
      <c r="I48" s="45"/>
      <c r="J48" s="45" t="str">
        <f t="shared" si="4"/>
        <v> - </v>
      </c>
      <c r="K48" s="46"/>
    </row>
    <row r="49" spans="1:11" ht="15">
      <c r="A49" s="21"/>
      <c r="B49" s="18"/>
      <c r="C49" s="19"/>
      <c r="D49" s="20"/>
      <c r="E49" s="20" t="str">
        <f t="shared" si="3"/>
        <v> - </v>
      </c>
      <c r="F49" s="20"/>
      <c r="G49" s="20"/>
      <c r="H49" s="20"/>
      <c r="I49" s="45"/>
      <c r="J49" s="45" t="str">
        <f t="shared" si="4"/>
        <v> - </v>
      </c>
      <c r="K49" s="46"/>
    </row>
    <row r="50" spans="1:11" ht="15">
      <c r="A50" s="21"/>
      <c r="B50" s="18"/>
      <c r="C50" s="19"/>
      <c r="D50" s="20"/>
      <c r="E50" s="20" t="str">
        <f t="shared" si="3"/>
        <v> - </v>
      </c>
      <c r="F50" s="20"/>
      <c r="G50" s="20"/>
      <c r="H50" s="20"/>
      <c r="I50" s="45"/>
      <c r="J50" s="45" t="str">
        <f t="shared" si="4"/>
        <v> - </v>
      </c>
      <c r="K50" s="46"/>
    </row>
    <row r="51" spans="1:11" ht="15">
      <c r="A51" s="21"/>
      <c r="B51" s="18"/>
      <c r="C51" s="19"/>
      <c r="D51" s="20"/>
      <c r="E51" s="20" t="str">
        <f t="shared" si="3"/>
        <v> - </v>
      </c>
      <c r="F51" s="20"/>
      <c r="G51" s="20"/>
      <c r="H51" s="20"/>
      <c r="I51" s="45"/>
      <c r="J51" s="45" t="str">
        <f t="shared" si="4"/>
        <v> - </v>
      </c>
      <c r="K51" s="46"/>
    </row>
    <row r="52" spans="1:11" ht="15">
      <c r="A52" s="21"/>
      <c r="B52" s="18"/>
      <c r="C52" s="18"/>
      <c r="D52" s="20"/>
      <c r="E52" s="20" t="str">
        <f t="shared" si="3"/>
        <v> - </v>
      </c>
      <c r="F52" s="20"/>
      <c r="G52" s="20"/>
      <c r="H52" s="20"/>
      <c r="I52" s="45"/>
      <c r="J52" s="45" t="str">
        <f t="shared" si="4"/>
        <v> - </v>
      </c>
      <c r="K52" s="46"/>
    </row>
    <row r="53" spans="1:11" ht="18">
      <c r="A53" s="47"/>
      <c r="B53" s="48"/>
      <c r="C53" s="49" t="s">
        <v>96</v>
      </c>
      <c r="D53" s="50">
        <f aca="true" t="shared" si="5" ref="D53:I53">SUM(D41:D52)</f>
        <v>0</v>
      </c>
      <c r="E53" s="50">
        <f t="shared" si="5"/>
        <v>0</v>
      </c>
      <c r="F53" s="50">
        <f t="shared" si="5"/>
        <v>0</v>
      </c>
      <c r="G53" s="50">
        <f t="shared" si="5"/>
        <v>0</v>
      </c>
      <c r="H53" s="50">
        <f t="shared" si="5"/>
        <v>0</v>
      </c>
      <c r="I53" s="51">
        <f t="shared" si="5"/>
        <v>0</v>
      </c>
      <c r="J53" s="51" t="e">
        <f>IF(H53=" - "," - ",ROUND(I53*100/H53,1))</f>
        <v>#DIV/0!</v>
      </c>
      <c r="K53" s="52">
        <f>SUM(K41:K52)</f>
        <v>0</v>
      </c>
    </row>
    <row r="65" spans="1:7" ht="15.75">
      <c r="A65" s="68"/>
      <c r="B65" s="68"/>
      <c r="C65" s="68"/>
      <c r="D65" s="68"/>
      <c r="E65" s="68"/>
      <c r="F65" s="68"/>
      <c r="G65" s="68"/>
    </row>
    <row r="68" ht="20.25">
      <c r="A68" s="69"/>
    </row>
    <row r="84" spans="1:7" ht="18">
      <c r="A84" s="70"/>
      <c r="B84" s="70"/>
      <c r="C84" s="70"/>
      <c r="D84" s="70"/>
      <c r="E84" s="70"/>
      <c r="F84" s="70"/>
      <c r="G84" s="70"/>
    </row>
    <row r="87" spans="1:8" ht="23.25">
      <c r="A87" s="71"/>
      <c r="D87" s="72"/>
      <c r="E87" s="72"/>
      <c r="F87" s="72"/>
      <c r="G87" s="72"/>
      <c r="H87" s="72"/>
    </row>
    <row r="88" spans="4:8" ht="15">
      <c r="D88" s="72"/>
      <c r="E88" s="72"/>
      <c r="F88" s="72"/>
      <c r="G88" s="72"/>
      <c r="H88" s="72"/>
    </row>
    <row r="89" spans="1:8" ht="18">
      <c r="A89" s="73"/>
      <c r="B89" s="73"/>
      <c r="C89" s="73"/>
      <c r="D89" s="73"/>
      <c r="E89" s="73"/>
      <c r="F89" s="73"/>
      <c r="G89" s="73"/>
      <c r="H89" s="74"/>
    </row>
    <row r="90" spans="1:8" ht="18">
      <c r="A90" s="73"/>
      <c r="B90" s="73"/>
      <c r="C90" s="73"/>
      <c r="D90" s="73"/>
      <c r="E90" s="73"/>
      <c r="F90" s="73"/>
      <c r="G90" s="73"/>
      <c r="H90" s="74"/>
    </row>
    <row r="91" spans="1:8" ht="18">
      <c r="A91" s="73"/>
      <c r="B91" s="73"/>
      <c r="C91" s="73"/>
      <c r="D91" s="73"/>
      <c r="E91" s="73"/>
      <c r="F91" s="73"/>
      <c r="G91" s="73"/>
      <c r="H91" s="74"/>
    </row>
    <row r="92" ht="15">
      <c r="H92" s="72"/>
    </row>
    <row r="93" ht="15">
      <c r="H93" s="72"/>
    </row>
    <row r="94" ht="15">
      <c r="H94" s="72"/>
    </row>
    <row r="95" ht="15">
      <c r="H95" s="72"/>
    </row>
    <row r="96" ht="15">
      <c r="H96" s="72"/>
    </row>
    <row r="97" ht="15">
      <c r="H97" s="72"/>
    </row>
    <row r="98" ht="15">
      <c r="H98" s="72"/>
    </row>
    <row r="99" ht="15">
      <c r="H99" s="72"/>
    </row>
    <row r="100" ht="15">
      <c r="H100" s="72"/>
    </row>
    <row r="101" ht="15">
      <c r="H101" s="72"/>
    </row>
    <row r="102" ht="15">
      <c r="H102" s="72"/>
    </row>
    <row r="103" spans="1:8" ht="18">
      <c r="A103" s="70"/>
      <c r="B103" s="70"/>
      <c r="C103" s="70"/>
      <c r="D103" s="70"/>
      <c r="E103" s="70"/>
      <c r="F103" s="70"/>
      <c r="G103" s="70"/>
      <c r="H103" s="70"/>
    </row>
    <row r="106" spans="1:7" ht="20.25">
      <c r="A106" s="69"/>
      <c r="B106" s="69"/>
      <c r="D106" s="72"/>
      <c r="E106" s="72"/>
      <c r="F106" s="72"/>
      <c r="G106" s="72"/>
    </row>
    <row r="107" spans="4:7" ht="15">
      <c r="D107" s="72"/>
      <c r="E107" s="72"/>
      <c r="F107" s="72"/>
      <c r="G107" s="72"/>
    </row>
    <row r="122" spans="1:7" ht="18">
      <c r="A122" s="70"/>
      <c r="B122" s="70"/>
      <c r="C122" s="70"/>
      <c r="D122" s="70"/>
      <c r="E122" s="70"/>
      <c r="F122" s="70"/>
      <c r="G122" s="70"/>
    </row>
    <row r="125" ht="20.25">
      <c r="A125" s="69"/>
    </row>
    <row r="141" spans="1:7" ht="18">
      <c r="A141" s="70"/>
      <c r="B141" s="70"/>
      <c r="C141" s="70"/>
      <c r="D141" s="70"/>
      <c r="E141" s="70"/>
      <c r="F141" s="70"/>
      <c r="G141" s="70"/>
    </row>
    <row r="144" spans="1:7" ht="20.25">
      <c r="A144" s="69"/>
      <c r="D144" s="72"/>
      <c r="E144" s="72"/>
      <c r="F144" s="72"/>
      <c r="G144" s="72"/>
    </row>
    <row r="145" spans="4:7" ht="15">
      <c r="D145" s="72"/>
      <c r="E145" s="72"/>
      <c r="F145" s="72"/>
      <c r="G145" s="72"/>
    </row>
    <row r="160" spans="1:7" ht="18">
      <c r="A160" s="70"/>
      <c r="B160" s="70"/>
      <c r="C160" s="70"/>
      <c r="D160" s="70"/>
      <c r="E160" s="70"/>
      <c r="F160" s="70"/>
      <c r="G160" s="70"/>
    </row>
  </sheetData>
  <sheetProtection/>
  <printOptions/>
  <pageMargins left="0.75" right="0.75" top="1" bottom="1" header="0.5118055555555556" footer="0.5118055555555556"/>
  <pageSetup fitToHeight="1" fitToWidth="1" horizontalDpi="300" verticalDpi="300" orientation="portrait" paperSize="9" scale="7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0">
    <pageSetUpPr fitToPage="1"/>
  </sheetPr>
  <dimension ref="A1:L160"/>
  <sheetViews>
    <sheetView showGridLines="0" zoomScale="75" zoomScaleNormal="75" zoomScalePageLayoutView="0" workbookViewId="0" topLeftCell="A1">
      <selection activeCell="C5" sqref="C5"/>
    </sheetView>
  </sheetViews>
  <sheetFormatPr defaultColWidth="9.796875" defaultRowHeight="15.75"/>
  <cols>
    <col min="1" max="1" width="6.19921875" style="22" customWidth="1"/>
    <col min="2" max="2" width="1.8984375" style="22" customWidth="1"/>
    <col min="3" max="3" width="15.69921875" style="22" customWidth="1"/>
    <col min="4" max="4" width="5.296875" style="22" customWidth="1"/>
    <col min="5" max="5" width="8" style="22" customWidth="1"/>
    <col min="6" max="6" width="6.8984375" style="22" customWidth="1"/>
    <col min="7" max="7" width="8.796875" style="22" customWidth="1"/>
    <col min="8" max="8" width="6.09765625" style="22" customWidth="1"/>
    <col min="9" max="9" width="7.09765625" style="22" customWidth="1"/>
    <col min="10" max="10" width="5.796875" style="22" customWidth="1"/>
    <col min="11" max="11" width="6.8984375" style="22" customWidth="1"/>
    <col min="12" max="12" width="2.796875" style="22" customWidth="1"/>
    <col min="13" max="16384" width="9.796875" style="22" customWidth="1"/>
  </cols>
  <sheetData>
    <row r="1" ht="15">
      <c r="J1" s="23"/>
    </row>
    <row r="2" spans="1:8" ht="15">
      <c r="A2" s="22" t="s">
        <v>76</v>
      </c>
      <c r="D2" s="22" t="str">
        <f>rozpis!D44</f>
        <v>MA018</v>
      </c>
      <c r="F2" s="22" t="s">
        <v>77</v>
      </c>
      <c r="H2" s="22">
        <v>13</v>
      </c>
    </row>
    <row r="4" spans="1:9" ht="23.25">
      <c r="A4" s="24" t="s">
        <v>78</v>
      </c>
      <c r="E4" s="24" t="str">
        <f>rozpis!F44</f>
        <v>doma</v>
      </c>
      <c r="G4" s="24" t="s">
        <v>79</v>
      </c>
      <c r="I4" s="25">
        <f>rozpis!E44</f>
        <v>40600</v>
      </c>
    </row>
    <row r="5" spans="1:10" ht="30">
      <c r="A5" s="26" t="s">
        <v>80</v>
      </c>
      <c r="B5" s="27"/>
      <c r="C5" s="27" t="str">
        <f>rozpis!H44</f>
        <v>Náchod</v>
      </c>
      <c r="F5" s="27"/>
      <c r="G5" s="28">
        <f>E32</f>
        <v>0</v>
      </c>
      <c r="H5" s="28" t="s">
        <v>81</v>
      </c>
      <c r="I5" s="28">
        <f>E35</f>
        <v>0</v>
      </c>
      <c r="J5" s="27"/>
    </row>
    <row r="6" spans="1:10" ht="30">
      <c r="A6" s="29">
        <f>IF(G5&gt;I5,1,0)</f>
        <v>0</v>
      </c>
      <c r="B6" s="27"/>
      <c r="C6" s="29">
        <f>IF(I5&gt;G5,1,0)</f>
        <v>0</v>
      </c>
      <c r="F6" s="30" t="s">
        <v>82</v>
      </c>
      <c r="G6" s="31">
        <v>0</v>
      </c>
      <c r="H6" s="31" t="s">
        <v>81</v>
      </c>
      <c r="I6" s="31">
        <v>0</v>
      </c>
      <c r="J6" s="32" t="s">
        <v>83</v>
      </c>
    </row>
    <row r="7" spans="1:4" ht="15">
      <c r="A7" s="22" t="s">
        <v>84</v>
      </c>
      <c r="C7" s="22" t="str">
        <f>rozpis!I44</f>
        <v>Dvořák F.</v>
      </c>
      <c r="D7" s="22" t="str">
        <f>rozpis!J44</f>
        <v>Večeřa</v>
      </c>
    </row>
    <row r="9" spans="1:12" ht="18" customHeight="1">
      <c r="A9" s="33" t="s">
        <v>85</v>
      </c>
      <c r="B9" s="34"/>
      <c r="C9" s="34"/>
      <c r="D9" s="35"/>
      <c r="E9" s="36" t="s">
        <v>86</v>
      </c>
      <c r="F9" s="36" t="s">
        <v>87</v>
      </c>
      <c r="G9" s="36" t="s">
        <v>88</v>
      </c>
      <c r="H9" s="37" t="s">
        <v>89</v>
      </c>
      <c r="I9" s="38"/>
      <c r="J9" s="38"/>
      <c r="K9" s="39" t="s">
        <v>90</v>
      </c>
      <c r="L9" s="66"/>
    </row>
    <row r="10" spans="1:12" ht="18" customHeight="1">
      <c r="A10" s="9" t="s">
        <v>32</v>
      </c>
      <c r="B10" s="11"/>
      <c r="C10" s="10" t="s">
        <v>33</v>
      </c>
      <c r="D10" s="12" t="s">
        <v>91</v>
      </c>
      <c r="E10" s="12" t="s">
        <v>92</v>
      </c>
      <c r="F10" s="40"/>
      <c r="G10" s="40"/>
      <c r="H10" s="12" t="s">
        <v>93</v>
      </c>
      <c r="I10" s="41" t="s">
        <v>94</v>
      </c>
      <c r="J10" s="41" t="s">
        <v>95</v>
      </c>
      <c r="K10" s="42" t="s">
        <v>92</v>
      </c>
      <c r="L10" s="66"/>
    </row>
    <row r="11" spans="1:12" ht="18" customHeight="1">
      <c r="A11" s="13">
        <f>soupiska!C11</f>
        <v>12</v>
      </c>
      <c r="B11" s="15"/>
      <c r="C11" s="14" t="str">
        <f>soupiska!E11</f>
        <v>Čechovský Marek</v>
      </c>
      <c r="D11" s="16">
        <v>0</v>
      </c>
      <c r="E11" s="16">
        <f aca="true" t="shared" si="0" ref="E11:E31">IF(D11=0,"",3*F11+2*G11+I11)</f>
      </c>
      <c r="F11" s="20"/>
      <c r="G11" s="20"/>
      <c r="H11" s="20"/>
      <c r="I11" s="45"/>
      <c r="J11" s="45" t="str">
        <f aca="true" t="shared" si="1" ref="J11:J31">IF(AND(H11=0,I11=0)," - ",ROUND(I11*100/H11,1))</f>
        <v> - </v>
      </c>
      <c r="K11" s="46"/>
      <c r="L11" s="66"/>
    </row>
    <row r="12" spans="1:12" ht="18" customHeight="1">
      <c r="A12" s="21">
        <f>soupiska!C12</f>
        <v>0</v>
      </c>
      <c r="B12" s="18"/>
      <c r="C12" s="19" t="str">
        <f>soupiska!E12</f>
        <v>Dostál Radek</v>
      </c>
      <c r="D12" s="20">
        <v>0</v>
      </c>
      <c r="E12" s="20">
        <f t="shared" si="0"/>
      </c>
      <c r="F12" s="20"/>
      <c r="G12" s="20"/>
      <c r="H12" s="20"/>
      <c r="I12" s="45"/>
      <c r="J12" s="45" t="str">
        <f t="shared" si="1"/>
        <v> - </v>
      </c>
      <c r="K12" s="46"/>
      <c r="L12" s="66"/>
    </row>
    <row r="13" spans="1:12" ht="18" customHeight="1">
      <c r="A13" s="21">
        <f>soupiska!C13</f>
        <v>14</v>
      </c>
      <c r="B13" s="18"/>
      <c r="C13" s="19" t="str">
        <f>soupiska!E13</f>
        <v>Ducháček Ludvík</v>
      </c>
      <c r="D13" s="20">
        <v>0</v>
      </c>
      <c r="E13" s="20">
        <f t="shared" si="0"/>
      </c>
      <c r="F13" s="20"/>
      <c r="G13" s="20"/>
      <c r="H13" s="20"/>
      <c r="I13" s="45"/>
      <c r="J13" s="45" t="str">
        <f t="shared" si="1"/>
        <v> - </v>
      </c>
      <c r="K13" s="46"/>
      <c r="L13" s="66"/>
    </row>
    <row r="14" spans="1:12" ht="18" customHeight="1">
      <c r="A14" s="21">
        <f>soupiska!C14</f>
        <v>20</v>
      </c>
      <c r="B14" s="18"/>
      <c r="C14" s="19" t="str">
        <f>soupiska!E14</f>
        <v>Dvořák Milan</v>
      </c>
      <c r="D14" s="20">
        <v>0</v>
      </c>
      <c r="E14" s="20">
        <f t="shared" si="0"/>
      </c>
      <c r="F14" s="20"/>
      <c r="G14" s="20"/>
      <c r="H14" s="20"/>
      <c r="I14" s="45"/>
      <c r="J14" s="45" t="str">
        <f t="shared" si="1"/>
        <v> - </v>
      </c>
      <c r="K14" s="46"/>
      <c r="L14" s="66"/>
    </row>
    <row r="15" spans="1:12" ht="18" customHeight="1">
      <c r="A15" s="21">
        <f>soupiska!C15</f>
        <v>4</v>
      </c>
      <c r="B15" s="18"/>
      <c r="C15" s="19" t="str">
        <f>soupiska!E15</f>
        <v>Fiksa Ondřej</v>
      </c>
      <c r="D15" s="20">
        <v>0</v>
      </c>
      <c r="E15" s="20">
        <f t="shared" si="0"/>
      </c>
      <c r="F15" s="20"/>
      <c r="G15" s="20"/>
      <c r="H15" s="20"/>
      <c r="I15" s="45"/>
      <c r="J15" s="45" t="str">
        <f t="shared" si="1"/>
        <v> - </v>
      </c>
      <c r="K15" s="46"/>
      <c r="L15" s="66"/>
    </row>
    <row r="16" spans="1:12" ht="18" customHeight="1">
      <c r="A16" s="21">
        <f>soupiska!C16</f>
        <v>15</v>
      </c>
      <c r="B16" s="18"/>
      <c r="C16" s="19" t="str">
        <f>soupiska!E16</f>
        <v>Hedvičák Jaroslav</v>
      </c>
      <c r="D16" s="20">
        <v>0</v>
      </c>
      <c r="E16" s="20">
        <f t="shared" si="0"/>
      </c>
      <c r="F16" s="20"/>
      <c r="G16" s="20"/>
      <c r="H16" s="20"/>
      <c r="I16" s="45"/>
      <c r="J16" s="45" t="str">
        <f t="shared" si="1"/>
        <v> - </v>
      </c>
      <c r="K16" s="46"/>
      <c r="L16" s="66"/>
    </row>
    <row r="17" spans="1:12" ht="18" customHeight="1">
      <c r="A17" s="21">
        <f>soupiska!C17</f>
        <v>10</v>
      </c>
      <c r="B17" s="18"/>
      <c r="C17" s="19" t="str">
        <f>soupiska!E17</f>
        <v>Krontorád Pavel</v>
      </c>
      <c r="D17" s="20">
        <v>0</v>
      </c>
      <c r="E17" s="20">
        <f t="shared" si="0"/>
      </c>
      <c r="F17" s="20"/>
      <c r="G17" s="20"/>
      <c r="H17" s="20"/>
      <c r="I17" s="45"/>
      <c r="J17" s="45" t="str">
        <f t="shared" si="1"/>
        <v> - </v>
      </c>
      <c r="K17" s="46"/>
      <c r="L17" s="66"/>
    </row>
    <row r="18" spans="1:12" ht="18" customHeight="1">
      <c r="A18" s="21">
        <f>soupiska!C18</f>
        <v>7</v>
      </c>
      <c r="B18" s="18"/>
      <c r="C18" s="19" t="str">
        <f>soupiska!E18</f>
        <v>Krontorád Vít</v>
      </c>
      <c r="D18" s="20">
        <v>0</v>
      </c>
      <c r="E18" s="20">
        <f t="shared" si="0"/>
      </c>
      <c r="F18" s="20"/>
      <c r="G18" s="20"/>
      <c r="H18" s="20"/>
      <c r="I18" s="45"/>
      <c r="J18" s="45" t="str">
        <f t="shared" si="1"/>
        <v> - </v>
      </c>
      <c r="K18" s="46"/>
      <c r="L18" s="66"/>
    </row>
    <row r="19" spans="1:12" ht="18" customHeight="1">
      <c r="A19" s="21">
        <f>soupiska!C19</f>
        <v>6</v>
      </c>
      <c r="B19" s="18"/>
      <c r="C19" s="19" t="str">
        <f>soupiska!E19</f>
        <v>Krška Josef</v>
      </c>
      <c r="D19" s="20">
        <v>0</v>
      </c>
      <c r="E19" s="20">
        <f t="shared" si="0"/>
      </c>
      <c r="F19" s="20"/>
      <c r="G19" s="20"/>
      <c r="H19" s="20"/>
      <c r="I19" s="45"/>
      <c r="J19" s="45" t="str">
        <f t="shared" si="1"/>
        <v> - </v>
      </c>
      <c r="K19" s="46"/>
      <c r="L19" s="66"/>
    </row>
    <row r="20" spans="1:12" ht="18" customHeight="1">
      <c r="A20" s="21">
        <f>soupiska!C20</f>
        <v>18</v>
      </c>
      <c r="B20" s="18"/>
      <c r="C20" s="19" t="str">
        <f>soupiska!E20</f>
        <v>Maca Radek</v>
      </c>
      <c r="D20" s="20">
        <v>0</v>
      </c>
      <c r="E20" s="20">
        <f t="shared" si="0"/>
      </c>
      <c r="F20" s="20"/>
      <c r="G20" s="20"/>
      <c r="H20" s="20"/>
      <c r="I20" s="45"/>
      <c r="J20" s="45" t="str">
        <f t="shared" si="1"/>
        <v> - </v>
      </c>
      <c r="K20" s="46"/>
      <c r="L20" s="66"/>
    </row>
    <row r="21" spans="1:12" ht="18" customHeight="1">
      <c r="A21" s="21">
        <f>soupiska!C21</f>
        <v>17</v>
      </c>
      <c r="B21" s="18"/>
      <c r="C21" s="19" t="str">
        <f>soupiska!E21</f>
        <v>Müller Tomáš</v>
      </c>
      <c r="D21" s="20">
        <v>0</v>
      </c>
      <c r="E21" s="20">
        <f t="shared" si="0"/>
      </c>
      <c r="F21" s="20"/>
      <c r="G21" s="20"/>
      <c r="H21" s="20"/>
      <c r="I21" s="45"/>
      <c r="J21" s="45" t="str">
        <f t="shared" si="1"/>
        <v> - </v>
      </c>
      <c r="K21" s="46"/>
      <c r="L21" s="66"/>
    </row>
    <row r="22" spans="1:12" ht="18" customHeight="1">
      <c r="A22" s="21">
        <f>soupiska!C22</f>
        <v>17</v>
      </c>
      <c r="B22" s="18"/>
      <c r="C22" s="19" t="str">
        <f>soupiska!E22</f>
        <v>Müller Petr</v>
      </c>
      <c r="D22" s="20">
        <v>0</v>
      </c>
      <c r="E22" s="20">
        <f t="shared" si="0"/>
      </c>
      <c r="F22" s="20"/>
      <c r="G22" s="20"/>
      <c r="H22" s="20"/>
      <c r="I22" s="45"/>
      <c r="J22" s="45" t="str">
        <f t="shared" si="1"/>
        <v> - </v>
      </c>
      <c r="K22" s="46"/>
      <c r="L22" s="66"/>
    </row>
    <row r="23" spans="1:12" ht="18" customHeight="1">
      <c r="A23" s="21">
        <f>soupiska!C23</f>
        <v>16</v>
      </c>
      <c r="B23" s="18"/>
      <c r="C23" s="19" t="str">
        <f>soupiska!E23</f>
        <v>Nepustil Petr</v>
      </c>
      <c r="D23" s="20">
        <v>0</v>
      </c>
      <c r="E23" s="20">
        <f t="shared" si="0"/>
      </c>
      <c r="F23" s="20"/>
      <c r="G23" s="20"/>
      <c r="H23" s="20"/>
      <c r="I23" s="45"/>
      <c r="J23" s="45" t="str">
        <f t="shared" si="1"/>
        <v> - </v>
      </c>
      <c r="K23" s="46"/>
      <c r="L23" s="66"/>
    </row>
    <row r="24" spans="1:12" ht="18" customHeight="1">
      <c r="A24" s="21">
        <f>soupiska!C24</f>
        <v>8</v>
      </c>
      <c r="B24" s="18"/>
      <c r="C24" s="19" t="str">
        <f>soupiska!E24</f>
        <v>Petr Martin</v>
      </c>
      <c r="D24" s="20">
        <v>0</v>
      </c>
      <c r="E24" s="20">
        <f t="shared" si="0"/>
      </c>
      <c r="F24" s="20"/>
      <c r="G24" s="20"/>
      <c r="H24" s="20"/>
      <c r="I24" s="45"/>
      <c r="J24" s="45" t="str">
        <f t="shared" si="1"/>
        <v> - </v>
      </c>
      <c r="K24" s="46"/>
      <c r="L24" s="66"/>
    </row>
    <row r="25" spans="1:12" ht="18" customHeight="1">
      <c r="A25" s="21">
        <f>soupiska!C25</f>
        <v>0</v>
      </c>
      <c r="B25" s="18"/>
      <c r="C25" s="19" t="str">
        <f>soupiska!E25</f>
        <v>Teplý Petr</v>
      </c>
      <c r="D25" s="20">
        <v>0</v>
      </c>
      <c r="E25" s="20">
        <f t="shared" si="0"/>
      </c>
      <c r="F25" s="20"/>
      <c r="G25" s="20"/>
      <c r="H25" s="20"/>
      <c r="I25" s="45"/>
      <c r="J25" s="45" t="str">
        <f t="shared" si="1"/>
        <v> - </v>
      </c>
      <c r="K25" s="46"/>
      <c r="L25" s="66"/>
    </row>
    <row r="26" spans="1:12" ht="18" customHeight="1">
      <c r="A26" s="21">
        <f>soupiska!C26</f>
        <v>9</v>
      </c>
      <c r="B26" s="18"/>
      <c r="C26" s="19" t="str">
        <f>soupiska!E26</f>
        <v>Rychtář Jan</v>
      </c>
      <c r="D26" s="20">
        <v>0</v>
      </c>
      <c r="E26" s="20">
        <f t="shared" si="0"/>
      </c>
      <c r="F26" s="20"/>
      <c r="G26" s="20"/>
      <c r="H26" s="20"/>
      <c r="I26" s="45"/>
      <c r="J26" s="45" t="str">
        <f t="shared" si="1"/>
        <v> - </v>
      </c>
      <c r="K26" s="46"/>
      <c r="L26" s="66"/>
    </row>
    <row r="27" spans="1:12" ht="18" customHeight="1">
      <c r="A27" s="21">
        <f>soupiska!C27</f>
        <v>14</v>
      </c>
      <c r="B27" s="18"/>
      <c r="C27" s="19" t="str">
        <f>soupiska!E27</f>
        <v>Slezák Jakub</v>
      </c>
      <c r="D27" s="20">
        <v>0</v>
      </c>
      <c r="E27" s="20">
        <f t="shared" si="0"/>
      </c>
      <c r="F27" s="20"/>
      <c r="G27" s="20"/>
      <c r="H27" s="20"/>
      <c r="I27" s="45"/>
      <c r="J27" s="45" t="str">
        <f t="shared" si="1"/>
        <v> - </v>
      </c>
      <c r="K27" s="46"/>
      <c r="L27" s="66"/>
    </row>
    <row r="28" spans="1:12" ht="18" customHeight="1">
      <c r="A28" s="21">
        <f>soupiska!C28</f>
        <v>5</v>
      </c>
      <c r="B28" s="18"/>
      <c r="C28" s="19" t="str">
        <f>soupiska!E28</f>
        <v>Straka Tomáš</v>
      </c>
      <c r="D28" s="20">
        <v>0</v>
      </c>
      <c r="E28" s="20">
        <f t="shared" si="0"/>
      </c>
      <c r="F28" s="20"/>
      <c r="G28" s="20"/>
      <c r="H28" s="20"/>
      <c r="I28" s="45"/>
      <c r="J28" s="45" t="str">
        <f t="shared" si="1"/>
        <v> - </v>
      </c>
      <c r="K28" s="46"/>
      <c r="L28" s="66"/>
    </row>
    <row r="29" spans="1:12" ht="18" customHeight="1">
      <c r="A29" s="21">
        <f>soupiska!C29</f>
        <v>21</v>
      </c>
      <c r="B29" s="18"/>
      <c r="C29" s="19" t="str">
        <f>soupiska!E29</f>
        <v>Stríž Rostislav</v>
      </c>
      <c r="D29" s="20">
        <v>0</v>
      </c>
      <c r="E29" s="20">
        <f t="shared" si="0"/>
      </c>
      <c r="F29" s="20"/>
      <c r="G29" s="20"/>
      <c r="H29" s="20"/>
      <c r="I29" s="45"/>
      <c r="J29" s="45" t="str">
        <f t="shared" si="1"/>
        <v> - </v>
      </c>
      <c r="K29" s="46"/>
      <c r="L29" s="66"/>
    </row>
    <row r="30" spans="1:12" ht="18" customHeight="1">
      <c r="A30" s="21">
        <f>soupiska!C30</f>
        <v>0</v>
      </c>
      <c r="B30" s="18"/>
      <c r="C30" s="19" t="str">
        <f>soupiska!E30</f>
        <v>Šulc Michal</v>
      </c>
      <c r="D30" s="20">
        <v>0</v>
      </c>
      <c r="E30" s="20">
        <f t="shared" si="0"/>
      </c>
      <c r="F30" s="20"/>
      <c r="G30" s="20"/>
      <c r="H30" s="20"/>
      <c r="I30" s="45"/>
      <c r="J30" s="45" t="str">
        <f t="shared" si="1"/>
        <v> - </v>
      </c>
      <c r="K30" s="46"/>
      <c r="L30" s="66"/>
    </row>
    <row r="31" spans="1:12" ht="18" customHeight="1">
      <c r="A31" s="21">
        <f>soupiska!C31</f>
        <v>0</v>
      </c>
      <c r="B31" s="18"/>
      <c r="C31" s="19" t="str">
        <f>soupiska!E31</f>
        <v>Trojan Pavel</v>
      </c>
      <c r="D31" s="20">
        <v>0</v>
      </c>
      <c r="E31" s="20">
        <f t="shared" si="0"/>
      </c>
      <c r="F31" s="20"/>
      <c r="G31" s="20"/>
      <c r="H31" s="20"/>
      <c r="I31" s="45"/>
      <c r="J31" s="45" t="str">
        <f t="shared" si="1"/>
        <v> - </v>
      </c>
      <c r="K31" s="46"/>
      <c r="L31" s="66"/>
    </row>
    <row r="32" spans="1:12" ht="18" customHeight="1">
      <c r="A32" s="47"/>
      <c r="B32" s="48"/>
      <c r="C32" s="49" t="s">
        <v>96</v>
      </c>
      <c r="D32" s="50">
        <f aca="true" t="shared" si="2" ref="D32:I32">SUM(D11:D31)</f>
        <v>0</v>
      </c>
      <c r="E32" s="50">
        <f t="shared" si="2"/>
        <v>0</v>
      </c>
      <c r="F32" s="50">
        <f t="shared" si="2"/>
        <v>0</v>
      </c>
      <c r="G32" s="50">
        <f t="shared" si="2"/>
        <v>0</v>
      </c>
      <c r="H32" s="50">
        <f t="shared" si="2"/>
        <v>0</v>
      </c>
      <c r="I32" s="51">
        <f t="shared" si="2"/>
        <v>0</v>
      </c>
      <c r="J32" s="51" t="e">
        <f>IF(H32="0","0",ROUND(I32*100/H32,1))</f>
        <v>#DIV/0!</v>
      </c>
      <c r="K32" s="52">
        <f>SUM(K11:K31)</f>
        <v>0</v>
      </c>
      <c r="L32" s="66"/>
    </row>
    <row r="33" spans="1:12" ht="18" customHeight="1">
      <c r="A33" s="55"/>
      <c r="B33" s="55"/>
      <c r="C33" s="55"/>
      <c r="D33" s="56"/>
      <c r="E33" s="56"/>
      <c r="F33" s="56"/>
      <c r="G33" s="56"/>
      <c r="H33" s="56"/>
      <c r="I33" s="56"/>
      <c r="J33" s="56"/>
      <c r="K33" s="56"/>
      <c r="L33" s="78"/>
    </row>
    <row r="34" spans="1:11" ht="18" customHeight="1">
      <c r="A34" s="55"/>
      <c r="B34" s="55"/>
      <c r="C34" s="55"/>
      <c r="D34" s="56"/>
      <c r="E34" s="56"/>
      <c r="F34" s="56"/>
      <c r="G34" s="56"/>
      <c r="H34" s="56"/>
      <c r="I34" s="56"/>
      <c r="J34" s="56"/>
      <c r="K34" s="56"/>
    </row>
    <row r="35" spans="1:12" ht="18" customHeight="1">
      <c r="A35" s="57"/>
      <c r="B35" s="58"/>
      <c r="C35" s="59" t="s">
        <v>97</v>
      </c>
      <c r="D35" s="60">
        <f>D53</f>
        <v>0</v>
      </c>
      <c r="E35" s="60">
        <f>F35*3+G35*2+I35</f>
        <v>0</v>
      </c>
      <c r="F35" s="60">
        <f>F53</f>
        <v>0</v>
      </c>
      <c r="G35" s="60">
        <f>G53</f>
        <v>0</v>
      </c>
      <c r="H35" s="60">
        <f>H53</f>
        <v>0</v>
      </c>
      <c r="I35" s="61">
        <f>I53</f>
        <v>0</v>
      </c>
      <c r="J35" s="61" t="e">
        <f>IF(H35="0","0",ROUND(I35*100/H35,1))</f>
        <v>#DIV/0!</v>
      </c>
      <c r="K35" s="62">
        <f>K53</f>
        <v>0</v>
      </c>
      <c r="L35" s="66"/>
    </row>
    <row r="36" spans="1:11" ht="1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9" spans="1:11" ht="15">
      <c r="A39" s="33" t="s">
        <v>85</v>
      </c>
      <c r="B39" s="34"/>
      <c r="C39" s="34"/>
      <c r="D39" s="35"/>
      <c r="E39" s="36" t="s">
        <v>86</v>
      </c>
      <c r="F39" s="36" t="s">
        <v>87</v>
      </c>
      <c r="G39" s="36" t="s">
        <v>88</v>
      </c>
      <c r="H39" s="37" t="s">
        <v>89</v>
      </c>
      <c r="I39" s="38"/>
      <c r="J39" s="38"/>
      <c r="K39" s="39" t="s">
        <v>90</v>
      </c>
    </row>
    <row r="40" spans="1:11" ht="15">
      <c r="A40" s="9" t="s">
        <v>32</v>
      </c>
      <c r="B40" s="11"/>
      <c r="C40" s="10" t="s">
        <v>33</v>
      </c>
      <c r="D40" s="12" t="s">
        <v>91</v>
      </c>
      <c r="E40" s="12" t="s">
        <v>92</v>
      </c>
      <c r="F40" s="40"/>
      <c r="G40" s="40"/>
      <c r="H40" s="12" t="s">
        <v>93</v>
      </c>
      <c r="I40" s="41" t="s">
        <v>94</v>
      </c>
      <c r="J40" s="41" t="s">
        <v>95</v>
      </c>
      <c r="K40" s="42" t="s">
        <v>92</v>
      </c>
    </row>
    <row r="41" spans="1:11" ht="15">
      <c r="A41" s="21"/>
      <c r="B41" s="18"/>
      <c r="C41" s="19" t="s">
        <v>98</v>
      </c>
      <c r="D41" s="20"/>
      <c r="E41" s="20" t="str">
        <f aca="true" t="shared" si="3" ref="E41:E52">IF(D41=0," - ",3*F41+2*G41+I41)</f>
        <v> - </v>
      </c>
      <c r="F41" s="20"/>
      <c r="G41" s="20"/>
      <c r="H41" s="20"/>
      <c r="I41" s="45"/>
      <c r="J41" s="45" t="str">
        <f aca="true" t="shared" si="4" ref="J41:J52">IF(AND(H41=0,I41=0)," - ",ROUND(I41*100/H41,1))</f>
        <v> - </v>
      </c>
      <c r="K41" s="46"/>
    </row>
    <row r="42" spans="1:11" ht="15">
      <c r="A42" s="21"/>
      <c r="B42" s="18"/>
      <c r="C42" s="19"/>
      <c r="D42" s="20"/>
      <c r="E42" s="20" t="str">
        <f t="shared" si="3"/>
        <v> - </v>
      </c>
      <c r="F42" s="20"/>
      <c r="G42" s="20"/>
      <c r="H42" s="20"/>
      <c r="I42" s="45"/>
      <c r="J42" s="45" t="str">
        <f t="shared" si="4"/>
        <v> - </v>
      </c>
      <c r="K42" s="46"/>
    </row>
    <row r="43" spans="1:11" ht="15">
      <c r="A43" s="21"/>
      <c r="B43" s="18"/>
      <c r="C43" s="19"/>
      <c r="D43" s="20"/>
      <c r="E43" s="20" t="str">
        <f t="shared" si="3"/>
        <v> - </v>
      </c>
      <c r="F43" s="20"/>
      <c r="G43" s="20"/>
      <c r="H43" s="20"/>
      <c r="I43" s="45"/>
      <c r="J43" s="45" t="str">
        <f t="shared" si="4"/>
        <v> - </v>
      </c>
      <c r="K43" s="46"/>
    </row>
    <row r="44" spans="1:11" ht="15">
      <c r="A44" s="21"/>
      <c r="B44" s="18"/>
      <c r="C44" s="19"/>
      <c r="D44" s="20"/>
      <c r="E44" s="20" t="str">
        <f t="shared" si="3"/>
        <v> - </v>
      </c>
      <c r="F44" s="20"/>
      <c r="G44" s="20"/>
      <c r="H44" s="20"/>
      <c r="I44" s="45"/>
      <c r="J44" s="45" t="str">
        <f t="shared" si="4"/>
        <v> - </v>
      </c>
      <c r="K44" s="46"/>
    </row>
    <row r="45" spans="1:11" ht="15">
      <c r="A45" s="21"/>
      <c r="B45" s="18"/>
      <c r="C45" s="19"/>
      <c r="D45" s="20"/>
      <c r="E45" s="20" t="str">
        <f t="shared" si="3"/>
        <v> - </v>
      </c>
      <c r="F45" s="20"/>
      <c r="G45" s="20"/>
      <c r="H45" s="20"/>
      <c r="I45" s="45"/>
      <c r="J45" s="45" t="str">
        <f t="shared" si="4"/>
        <v> - </v>
      </c>
      <c r="K45" s="46"/>
    </row>
    <row r="46" spans="1:11" ht="15">
      <c r="A46" s="17"/>
      <c r="B46" s="18"/>
      <c r="C46" s="19"/>
      <c r="D46" s="20"/>
      <c r="E46" s="20" t="str">
        <f t="shared" si="3"/>
        <v> - </v>
      </c>
      <c r="F46" s="20"/>
      <c r="G46" s="20"/>
      <c r="H46" s="20"/>
      <c r="I46" s="45"/>
      <c r="J46" s="45" t="str">
        <f t="shared" si="4"/>
        <v> - </v>
      </c>
      <c r="K46" s="46"/>
    </row>
    <row r="47" spans="1:11" ht="15">
      <c r="A47" s="21"/>
      <c r="B47" s="18"/>
      <c r="C47" s="19"/>
      <c r="D47" s="20"/>
      <c r="E47" s="20" t="str">
        <f t="shared" si="3"/>
        <v> - </v>
      </c>
      <c r="F47" s="20"/>
      <c r="G47" s="20"/>
      <c r="H47" s="20"/>
      <c r="I47" s="45"/>
      <c r="J47" s="45" t="str">
        <f t="shared" si="4"/>
        <v> - </v>
      </c>
      <c r="K47" s="46"/>
    </row>
    <row r="48" spans="1:11" ht="15">
      <c r="A48" s="21"/>
      <c r="B48" s="18"/>
      <c r="C48" s="19"/>
      <c r="D48" s="20"/>
      <c r="E48" s="20" t="str">
        <f t="shared" si="3"/>
        <v> - </v>
      </c>
      <c r="F48" s="20"/>
      <c r="G48" s="20"/>
      <c r="H48" s="20"/>
      <c r="I48" s="45"/>
      <c r="J48" s="45" t="str">
        <f t="shared" si="4"/>
        <v> - </v>
      </c>
      <c r="K48" s="46"/>
    </row>
    <row r="49" spans="1:11" ht="15">
      <c r="A49" s="21"/>
      <c r="B49" s="18"/>
      <c r="C49" s="19"/>
      <c r="D49" s="20"/>
      <c r="E49" s="20" t="str">
        <f t="shared" si="3"/>
        <v> - </v>
      </c>
      <c r="F49" s="20"/>
      <c r="G49" s="20"/>
      <c r="H49" s="20"/>
      <c r="I49" s="45"/>
      <c r="J49" s="45" t="str">
        <f t="shared" si="4"/>
        <v> - </v>
      </c>
      <c r="K49" s="46"/>
    </row>
    <row r="50" spans="1:11" ht="15">
      <c r="A50" s="21"/>
      <c r="B50" s="18"/>
      <c r="C50" s="19"/>
      <c r="D50" s="20"/>
      <c r="E50" s="20" t="str">
        <f t="shared" si="3"/>
        <v> - </v>
      </c>
      <c r="F50" s="20"/>
      <c r="G50" s="20"/>
      <c r="H50" s="20"/>
      <c r="I50" s="45"/>
      <c r="J50" s="45" t="str">
        <f t="shared" si="4"/>
        <v> - </v>
      </c>
      <c r="K50" s="46"/>
    </row>
    <row r="51" spans="1:11" ht="15">
      <c r="A51" s="21"/>
      <c r="B51" s="18"/>
      <c r="C51" s="19"/>
      <c r="D51" s="20"/>
      <c r="E51" s="20" t="str">
        <f t="shared" si="3"/>
        <v> - </v>
      </c>
      <c r="F51" s="20"/>
      <c r="G51" s="20"/>
      <c r="H51" s="20"/>
      <c r="I51" s="45"/>
      <c r="J51" s="45" t="str">
        <f t="shared" si="4"/>
        <v> - </v>
      </c>
      <c r="K51" s="46"/>
    </row>
    <row r="52" spans="1:11" ht="15">
      <c r="A52" s="21"/>
      <c r="B52" s="18"/>
      <c r="C52" s="18"/>
      <c r="D52" s="20"/>
      <c r="E52" s="20" t="str">
        <f t="shared" si="3"/>
        <v> - </v>
      </c>
      <c r="F52" s="20"/>
      <c r="G52" s="20"/>
      <c r="H52" s="20"/>
      <c r="I52" s="45"/>
      <c r="J52" s="45" t="str">
        <f t="shared" si="4"/>
        <v> - </v>
      </c>
      <c r="K52" s="46"/>
    </row>
    <row r="53" spans="1:11" ht="18">
      <c r="A53" s="47"/>
      <c r="B53" s="48"/>
      <c r="C53" s="49" t="s">
        <v>96</v>
      </c>
      <c r="D53" s="50">
        <f aca="true" t="shared" si="5" ref="D53:I53">SUM(D41:D52)</f>
        <v>0</v>
      </c>
      <c r="E53" s="50">
        <f t="shared" si="5"/>
        <v>0</v>
      </c>
      <c r="F53" s="50">
        <f t="shared" si="5"/>
        <v>0</v>
      </c>
      <c r="G53" s="50">
        <f t="shared" si="5"/>
        <v>0</v>
      </c>
      <c r="H53" s="50">
        <f t="shared" si="5"/>
        <v>0</v>
      </c>
      <c r="I53" s="51">
        <f t="shared" si="5"/>
        <v>0</v>
      </c>
      <c r="J53" s="51" t="e">
        <f>IF(H53=" - "," - ",ROUND(I53*100/H53,1))</f>
        <v>#DIV/0!</v>
      </c>
      <c r="K53" s="52">
        <f>SUM(K41:K52)</f>
        <v>0</v>
      </c>
    </row>
    <row r="65" spans="1:7" ht="15.75">
      <c r="A65" s="68"/>
      <c r="B65" s="68"/>
      <c r="C65" s="68"/>
      <c r="D65" s="68"/>
      <c r="E65" s="68"/>
      <c r="F65" s="68"/>
      <c r="G65" s="68"/>
    </row>
    <row r="68" ht="20.25">
      <c r="A68" s="69"/>
    </row>
    <row r="84" spans="1:7" ht="18">
      <c r="A84" s="70"/>
      <c r="B84" s="70"/>
      <c r="C84" s="70"/>
      <c r="D84" s="70"/>
      <c r="E84" s="70"/>
      <c r="F84" s="70"/>
      <c r="G84" s="70"/>
    </row>
    <row r="87" spans="1:8" ht="23.25">
      <c r="A87" s="71"/>
      <c r="D87" s="72"/>
      <c r="E87" s="72"/>
      <c r="F87" s="72"/>
      <c r="G87" s="72"/>
      <c r="H87" s="72"/>
    </row>
    <row r="88" spans="4:8" ht="15">
      <c r="D88" s="72"/>
      <c r="E88" s="72"/>
      <c r="F88" s="72"/>
      <c r="G88" s="72"/>
      <c r="H88" s="72"/>
    </row>
    <row r="89" spans="1:8" ht="18">
      <c r="A89" s="73"/>
      <c r="B89" s="73"/>
      <c r="C89" s="73"/>
      <c r="D89" s="73"/>
      <c r="E89" s="73"/>
      <c r="F89" s="73"/>
      <c r="G89" s="73"/>
      <c r="H89" s="74"/>
    </row>
    <row r="90" spans="1:8" ht="18">
      <c r="A90" s="73"/>
      <c r="B90" s="73"/>
      <c r="C90" s="73"/>
      <c r="D90" s="73"/>
      <c r="E90" s="73"/>
      <c r="F90" s="73"/>
      <c r="G90" s="73"/>
      <c r="H90" s="74"/>
    </row>
    <row r="91" spans="1:8" ht="18">
      <c r="A91" s="73"/>
      <c r="B91" s="73"/>
      <c r="C91" s="73"/>
      <c r="D91" s="73"/>
      <c r="E91" s="73"/>
      <c r="F91" s="73"/>
      <c r="G91" s="73"/>
      <c r="H91" s="74"/>
    </row>
    <row r="92" ht="15">
      <c r="H92" s="72"/>
    </row>
    <row r="93" ht="15">
      <c r="H93" s="72"/>
    </row>
    <row r="94" ht="15">
      <c r="H94" s="72"/>
    </row>
    <row r="95" ht="15">
      <c r="H95" s="72"/>
    </row>
    <row r="96" ht="15">
      <c r="H96" s="72"/>
    </row>
    <row r="97" ht="15">
      <c r="H97" s="72"/>
    </row>
    <row r="98" ht="15">
      <c r="H98" s="72"/>
    </row>
    <row r="99" ht="15">
      <c r="H99" s="72"/>
    </row>
    <row r="100" ht="15">
      <c r="H100" s="72"/>
    </row>
    <row r="101" ht="15">
      <c r="H101" s="72"/>
    </row>
    <row r="102" ht="15">
      <c r="H102" s="72"/>
    </row>
    <row r="103" spans="1:8" ht="18">
      <c r="A103" s="70"/>
      <c r="B103" s="70"/>
      <c r="C103" s="70"/>
      <c r="D103" s="70"/>
      <c r="E103" s="70"/>
      <c r="F103" s="70"/>
      <c r="G103" s="70"/>
      <c r="H103" s="70"/>
    </row>
    <row r="106" spans="1:7" ht="20.25">
      <c r="A106" s="69"/>
      <c r="B106" s="69"/>
      <c r="D106" s="72"/>
      <c r="E106" s="72"/>
      <c r="F106" s="72"/>
      <c r="G106" s="72"/>
    </row>
    <row r="107" spans="4:7" ht="15">
      <c r="D107" s="72"/>
      <c r="E107" s="72"/>
      <c r="F107" s="72"/>
      <c r="G107" s="72"/>
    </row>
    <row r="122" spans="1:7" ht="18">
      <c r="A122" s="70"/>
      <c r="B122" s="70"/>
      <c r="C122" s="70"/>
      <c r="D122" s="70"/>
      <c r="E122" s="70"/>
      <c r="F122" s="70"/>
      <c r="G122" s="70"/>
    </row>
    <row r="125" ht="20.25">
      <c r="A125" s="69"/>
    </row>
    <row r="141" spans="1:7" ht="18">
      <c r="A141" s="70"/>
      <c r="B141" s="70"/>
      <c r="C141" s="70"/>
      <c r="D141" s="70"/>
      <c r="E141" s="70"/>
      <c r="F141" s="70"/>
      <c r="G141" s="70"/>
    </row>
    <row r="144" spans="1:7" ht="20.25">
      <c r="A144" s="69"/>
      <c r="D144" s="72"/>
      <c r="E144" s="72"/>
      <c r="F144" s="72"/>
      <c r="G144" s="72"/>
    </row>
    <row r="145" spans="4:7" ht="15">
      <c r="D145" s="72"/>
      <c r="E145" s="72"/>
      <c r="F145" s="72"/>
      <c r="G145" s="72"/>
    </row>
    <row r="160" spans="1:7" ht="18">
      <c r="A160" s="70"/>
      <c r="B160" s="70"/>
      <c r="C160" s="70"/>
      <c r="D160" s="70"/>
      <c r="E160" s="70"/>
      <c r="F160" s="70"/>
      <c r="G160" s="70"/>
    </row>
  </sheetData>
  <sheetProtection/>
  <printOptions/>
  <pageMargins left="0.75" right="0.75" top="1" bottom="1" header="0.5118055555555556" footer="0.5118055555555556"/>
  <pageSetup fitToHeight="1" fitToWidth="1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L53"/>
  <sheetViews>
    <sheetView showGridLines="0" zoomScale="110" zoomScaleNormal="110" zoomScalePageLayoutView="0" workbookViewId="0" topLeftCell="A6">
      <selection activeCell="C31" sqref="C31"/>
    </sheetView>
  </sheetViews>
  <sheetFormatPr defaultColWidth="8.8984375" defaultRowHeight="15.75"/>
  <cols>
    <col min="1" max="1" width="3.09765625" style="1" customWidth="1"/>
    <col min="2" max="3" width="4.09765625" style="1" customWidth="1"/>
    <col min="4" max="4" width="6.3984375" style="1" customWidth="1"/>
    <col min="5" max="5" width="9.59765625" style="1" customWidth="1"/>
    <col min="6" max="6" width="6.8984375" style="1" customWidth="1"/>
    <col min="7" max="7" width="9.59765625" style="1" customWidth="1"/>
    <col min="8" max="8" width="17.3984375" style="1" customWidth="1"/>
    <col min="9" max="9" width="12" style="1" customWidth="1"/>
    <col min="10" max="10" width="10.69921875" style="1" customWidth="1"/>
    <col min="11" max="11" width="9.59765625" style="1" customWidth="1"/>
    <col min="12" max="12" width="9.19921875" style="1" customWidth="1"/>
    <col min="13" max="16384" width="8.8984375" style="1" customWidth="1"/>
  </cols>
  <sheetData>
    <row r="1" spans="1:8" ht="15">
      <c r="A1" s="2" t="s">
        <v>0</v>
      </c>
      <c r="E1" s="1" t="s">
        <v>1</v>
      </c>
      <c r="H1" s="1" t="s">
        <v>213</v>
      </c>
    </row>
    <row r="3" spans="1:12" ht="15.75">
      <c r="A3" s="3" t="s">
        <v>2</v>
      </c>
      <c r="B3" s="3" t="s">
        <v>3</v>
      </c>
      <c r="C3" s="3" t="s">
        <v>131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</row>
    <row r="4" spans="1:12" ht="14.25" customHeight="1">
      <c r="A4" s="4">
        <v>1</v>
      </c>
      <c r="B4" s="4" t="s">
        <v>13</v>
      </c>
      <c r="C4" s="230" t="s">
        <v>132</v>
      </c>
      <c r="D4" s="4">
        <v>251</v>
      </c>
      <c r="E4" s="5">
        <v>40817</v>
      </c>
      <c r="F4" s="4" t="s">
        <v>18</v>
      </c>
      <c r="G4" s="4" t="s">
        <v>15</v>
      </c>
      <c r="H4" s="4" t="s">
        <v>129</v>
      </c>
      <c r="I4" s="4" t="s">
        <v>396</v>
      </c>
      <c r="J4" s="4" t="s">
        <v>397</v>
      </c>
      <c r="K4" s="6" t="str">
        <f>CONCATENATE('Z01'!G5," ",'Z01'!H5," ",'Z01'!I5)</f>
        <v>82  :  83</v>
      </c>
      <c r="L4" s="6" t="str">
        <f>CONCATENATE('Z01'!G6," ",'Z01'!H6," ",'Z01'!I6)</f>
        <v>37  :  43</v>
      </c>
    </row>
    <row r="5" spans="1:12" ht="14.25" customHeight="1">
      <c r="A5" s="4">
        <v>2</v>
      </c>
      <c r="B5" s="4" t="s">
        <v>17</v>
      </c>
      <c r="C5" s="230" t="s">
        <v>133</v>
      </c>
      <c r="D5" s="4">
        <v>258</v>
      </c>
      <c r="E5" s="5">
        <v>40831</v>
      </c>
      <c r="F5" s="4" t="s">
        <v>18</v>
      </c>
      <c r="G5" s="4" t="s">
        <v>15</v>
      </c>
      <c r="H5" s="4" t="s">
        <v>16</v>
      </c>
      <c r="I5" s="4" t="s">
        <v>398</v>
      </c>
      <c r="J5" s="4" t="s">
        <v>399</v>
      </c>
      <c r="K5" s="6" t="str">
        <f>CONCATENATE('Z02'!G5," ",'Z02'!H5," ",'Z02'!I5)</f>
        <v>73  :  47</v>
      </c>
      <c r="L5" s="6" t="str">
        <f>CONCATENATE('Z02'!G6," ",'Z02'!H6," ",'Z02'!I6)</f>
        <v>39  :  24</v>
      </c>
    </row>
    <row r="6" spans="1:12" ht="14.25" customHeight="1">
      <c r="A6" s="4">
        <v>3</v>
      </c>
      <c r="B6" s="4" t="s">
        <v>17</v>
      </c>
      <c r="C6" s="230" t="s">
        <v>134</v>
      </c>
      <c r="D6" s="4">
        <v>264</v>
      </c>
      <c r="E6" s="5">
        <v>40832</v>
      </c>
      <c r="F6" s="4" t="s">
        <v>18</v>
      </c>
      <c r="G6" s="4" t="s">
        <v>15</v>
      </c>
      <c r="H6" s="4" t="s">
        <v>241</v>
      </c>
      <c r="I6" s="4" t="s">
        <v>399</v>
      </c>
      <c r="J6" s="4" t="s">
        <v>400</v>
      </c>
      <c r="K6" s="6" t="str">
        <f>CONCATENATE('Z03'!G5," ",'Z03'!H5," ",'Z03'!I5)</f>
        <v>67  :  70</v>
      </c>
      <c r="L6" s="6" t="str">
        <f>CONCATENATE('Z03'!G6," ",'Z03'!H6," ",'Z03'!I6)</f>
        <v>35  :  38</v>
      </c>
    </row>
    <row r="7" spans="1:12" ht="14.25" customHeight="1">
      <c r="A7" s="4">
        <v>4</v>
      </c>
      <c r="B7" s="4" t="s">
        <v>19</v>
      </c>
      <c r="C7" s="230" t="s">
        <v>135</v>
      </c>
      <c r="D7" s="4">
        <v>272</v>
      </c>
      <c r="E7" s="5">
        <v>40845</v>
      </c>
      <c r="F7" s="4" t="s">
        <v>14</v>
      </c>
      <c r="G7" s="4" t="s">
        <v>15</v>
      </c>
      <c r="H7" s="4" t="s">
        <v>393</v>
      </c>
      <c r="I7" s="4" t="s">
        <v>197</v>
      </c>
      <c r="J7" s="4" t="s">
        <v>196</v>
      </c>
      <c r="K7" s="6" t="str">
        <f>CONCATENATE('Z04'!G5," ",'Z04'!H5," ",'Z04'!I5)</f>
        <v>92  :  59</v>
      </c>
      <c r="L7" s="6" t="str">
        <f>CONCATENATE('Z04'!G6," ",'Z04'!H6," ",'Z04'!I6)</f>
        <v>45  :  25</v>
      </c>
    </row>
    <row r="8" spans="1:12" ht="14.25" customHeight="1">
      <c r="A8" s="4">
        <v>5</v>
      </c>
      <c r="B8" s="4" t="s">
        <v>19</v>
      </c>
      <c r="C8" s="230" t="s">
        <v>136</v>
      </c>
      <c r="D8" s="4">
        <v>279</v>
      </c>
      <c r="E8" s="5">
        <v>40846</v>
      </c>
      <c r="F8" s="4" t="s">
        <v>14</v>
      </c>
      <c r="G8" s="4" t="s">
        <v>15</v>
      </c>
      <c r="H8" s="4" t="s">
        <v>229</v>
      </c>
      <c r="I8" s="4" t="s">
        <v>192</v>
      </c>
      <c r="J8" s="4" t="s">
        <v>191</v>
      </c>
      <c r="K8" s="6" t="str">
        <f>CONCATENATE('Z05'!G5," ",'Z05'!H5," ",'Z05'!I5)</f>
        <v>82  :  45</v>
      </c>
      <c r="L8" s="6" t="str">
        <f>CONCATENATE('Z05'!G6," ",'Z05'!H6," ",'Z05'!I6)</f>
        <v>37  :  33</v>
      </c>
    </row>
    <row r="9" spans="1:12" ht="14.25" customHeight="1">
      <c r="A9" s="4">
        <v>6</v>
      </c>
      <c r="B9" s="4" t="s">
        <v>20</v>
      </c>
      <c r="C9" s="230" t="s">
        <v>137</v>
      </c>
      <c r="D9" s="4">
        <v>280</v>
      </c>
      <c r="E9" s="5">
        <v>40859</v>
      </c>
      <c r="F9" s="4" t="s">
        <v>18</v>
      </c>
      <c r="G9" s="4" t="s">
        <v>15</v>
      </c>
      <c r="H9" s="4" t="s">
        <v>243</v>
      </c>
      <c r="I9" s="4" t="s">
        <v>191</v>
      </c>
      <c r="J9" s="4" t="s">
        <v>196</v>
      </c>
      <c r="K9" s="6" t="str">
        <f>CONCATENATE('Z06'!G5," ",'Z06'!H5," ",'Z06'!I5)</f>
        <v>59  :  62</v>
      </c>
      <c r="L9" s="6" t="str">
        <f>CONCATENATE('Z06'!G6," ",'Z06'!H6," ",'Z06'!I6)</f>
        <v>19  :  29</v>
      </c>
    </row>
    <row r="10" spans="1:12" ht="14.25" customHeight="1">
      <c r="A10" s="4">
        <v>7</v>
      </c>
      <c r="B10" s="4" t="s">
        <v>20</v>
      </c>
      <c r="C10" s="230" t="s">
        <v>138</v>
      </c>
      <c r="D10" s="4">
        <v>286</v>
      </c>
      <c r="E10" s="5">
        <v>40860</v>
      </c>
      <c r="F10" s="4" t="s">
        <v>18</v>
      </c>
      <c r="G10" s="4" t="s">
        <v>15</v>
      </c>
      <c r="H10" s="4" t="s">
        <v>244</v>
      </c>
      <c r="I10" s="4" t="s">
        <v>196</v>
      </c>
      <c r="J10" s="4" t="s">
        <v>191</v>
      </c>
      <c r="K10" s="6" t="str">
        <f>CONCATENATE('Z07'!G5," ",'Z07'!H5," ",'Z07'!I5)</f>
        <v>85  :  45</v>
      </c>
      <c r="L10" s="6" t="str">
        <f>CONCATENATE('Z07'!G6," ",'Z07'!H6," ",'Z07'!I6)</f>
        <v>46  :  17</v>
      </c>
    </row>
    <row r="11" spans="1:12" ht="14.25" customHeight="1">
      <c r="A11" s="4">
        <v>8</v>
      </c>
      <c r="B11" s="4" t="s">
        <v>21</v>
      </c>
      <c r="C11" s="230" t="s">
        <v>139</v>
      </c>
      <c r="D11" s="4">
        <v>296</v>
      </c>
      <c r="E11" s="5">
        <v>40873</v>
      </c>
      <c r="F11" s="4" t="s">
        <v>18</v>
      </c>
      <c r="G11" s="4" t="s">
        <v>15</v>
      </c>
      <c r="H11" s="4" t="s">
        <v>234</v>
      </c>
      <c r="I11" s="4" t="s">
        <v>401</v>
      </c>
      <c r="J11" s="4" t="s">
        <v>402</v>
      </c>
      <c r="K11" s="6" t="str">
        <f>CONCATENATE('Z08'!G5," ",'Z08'!H5," ",'Z08'!I5)</f>
        <v>65  :  71</v>
      </c>
      <c r="L11" s="6" t="str">
        <f>CONCATENATE('Z08'!G6," ",'Z08'!H6," ",'Z08'!I6)</f>
        <v>36  :  37</v>
      </c>
    </row>
    <row r="12" spans="1:12" ht="14.25" customHeight="1">
      <c r="A12" s="4">
        <v>9</v>
      </c>
      <c r="B12" s="4" t="s">
        <v>21</v>
      </c>
      <c r="C12" s="230" t="s">
        <v>140</v>
      </c>
      <c r="D12" s="4">
        <v>302</v>
      </c>
      <c r="E12" s="5">
        <v>40874</v>
      </c>
      <c r="F12" s="4" t="s">
        <v>18</v>
      </c>
      <c r="G12" s="4" t="s">
        <v>15</v>
      </c>
      <c r="H12" s="4" t="s">
        <v>235</v>
      </c>
      <c r="I12" s="4" t="s">
        <v>402</v>
      </c>
      <c r="J12" s="4" t="s">
        <v>401</v>
      </c>
      <c r="K12" s="6" t="str">
        <f>CONCATENATE('Z09'!G5," ",'Z09'!H5," ",'Z09'!I5)</f>
        <v>88  :  79</v>
      </c>
      <c r="L12" s="6" t="str">
        <f>CONCATENATE('Z09'!G6," ",'Z09'!H6," ",'Z09'!I6)</f>
        <v>45  :  28</v>
      </c>
    </row>
    <row r="13" spans="1:12" ht="14.25" customHeight="1">
      <c r="A13" s="4">
        <v>10</v>
      </c>
      <c r="B13" s="4" t="s">
        <v>22</v>
      </c>
      <c r="C13" s="230" t="s">
        <v>141</v>
      </c>
      <c r="D13" s="4">
        <v>306</v>
      </c>
      <c r="E13" s="5">
        <v>40887</v>
      </c>
      <c r="F13" s="4" t="s">
        <v>14</v>
      </c>
      <c r="G13" s="4" t="s">
        <v>15</v>
      </c>
      <c r="H13" s="4" t="s">
        <v>237</v>
      </c>
      <c r="I13" s="4" t="s">
        <v>404</v>
      </c>
      <c r="J13" s="4" t="s">
        <v>405</v>
      </c>
      <c r="K13" s="6" t="str">
        <f>CONCATENATE('Z10'!G5," ",'Z10'!H5," ",'Z10'!I5)</f>
        <v>56  :  53</v>
      </c>
      <c r="L13" s="6" t="str">
        <f>CONCATENATE('Z10'!G6," ",'Z10'!H6," ",'Z10'!I6)</f>
        <v>30  :  19</v>
      </c>
    </row>
    <row r="14" spans="1:12" ht="14.25" customHeight="1">
      <c r="A14" s="4">
        <v>11</v>
      </c>
      <c r="B14" s="4" t="s">
        <v>22</v>
      </c>
      <c r="C14" s="230" t="s">
        <v>142</v>
      </c>
      <c r="D14" s="4">
        <v>313</v>
      </c>
      <c r="E14" s="5">
        <v>40888</v>
      </c>
      <c r="F14" s="4" t="s">
        <v>14</v>
      </c>
      <c r="G14" s="4" t="s">
        <v>15</v>
      </c>
      <c r="H14" s="4" t="s">
        <v>238</v>
      </c>
      <c r="I14" s="4" t="s">
        <v>403</v>
      </c>
      <c r="J14" s="4" t="s">
        <v>214</v>
      </c>
      <c r="K14" s="6" t="str">
        <f>CONCATENATE('Z11'!G5," ",'Z11'!H5," ",'Z11'!I5)</f>
        <v>62  :  40</v>
      </c>
      <c r="L14" s="6" t="str">
        <f>CONCATENATE('Z11'!G6," ",'Z11'!H6," ",'Z11'!I6)</f>
        <v>21  :  18</v>
      </c>
    </row>
    <row r="15" ht="14.25" customHeight="1"/>
    <row r="16" spans="1:12" ht="14.25" customHeight="1">
      <c r="A16" s="4"/>
      <c r="B16" s="4"/>
      <c r="C16" s="4"/>
      <c r="D16" s="4"/>
      <c r="E16" s="5"/>
      <c r="F16" s="4"/>
      <c r="G16" s="4"/>
      <c r="H16" s="4"/>
      <c r="I16" s="4"/>
      <c r="J16" s="4"/>
      <c r="K16" s="6"/>
      <c r="L16" s="6"/>
    </row>
    <row r="17" spans="1:12" ht="14.25" customHeight="1">
      <c r="A17" s="4"/>
      <c r="B17" s="7" t="s">
        <v>27</v>
      </c>
      <c r="C17" s="7"/>
      <c r="D17" s="7"/>
      <c r="E17" s="3"/>
      <c r="F17" s="7"/>
      <c r="G17" s="7"/>
      <c r="H17" s="7"/>
      <c r="I17" s="7"/>
      <c r="J17" s="7"/>
      <c r="K17" s="8" t="str">
        <f>CONCATENATE(Podzim!H4," ",Podzim!I4," ",Podzim!J4)</f>
        <v>811  : 654</v>
      </c>
      <c r="L17" s="8" t="str">
        <f>CONCATENATE(Podzim!H5," ",Podzim!I5," ",Podzim!J5)</f>
        <v>390  : 311</v>
      </c>
    </row>
    <row r="18" spans="1:12" ht="14.25" customHeight="1">
      <c r="A18" s="4"/>
      <c r="B18" s="7" t="s">
        <v>28</v>
      </c>
      <c r="C18" s="7"/>
      <c r="D18" s="7"/>
      <c r="E18" s="3"/>
      <c r="F18" s="7"/>
      <c r="G18" s="7"/>
      <c r="H18" s="7"/>
      <c r="I18" s="7"/>
      <c r="J18" s="7"/>
      <c r="K18" s="8" t="str">
        <f>CONCATENATE(Podzim!H6," ",Podzim!I6," ",Podzim!J6)</f>
        <v>74  : 59</v>
      </c>
      <c r="L18" s="8" t="str">
        <f>CONCATENATE(Podzim!H7," ",Podzim!I7," ",Podzim!J7)</f>
        <v>35  : 28</v>
      </c>
    </row>
    <row r="19" spans="1:12" ht="14.25" customHeight="1">
      <c r="A19" s="2" t="s">
        <v>29</v>
      </c>
      <c r="B19" s="4"/>
      <c r="C19" s="4"/>
      <c r="D19" s="4"/>
      <c r="F19" s="4"/>
      <c r="G19" s="4"/>
      <c r="H19" s="4"/>
      <c r="I19" s="4"/>
      <c r="J19" s="4"/>
      <c r="K19" s="4"/>
      <c r="L19" s="4"/>
    </row>
    <row r="20" spans="1:12" ht="14.25" customHeight="1">
      <c r="A20" s="3" t="s">
        <v>2</v>
      </c>
      <c r="B20" s="3" t="s">
        <v>3</v>
      </c>
      <c r="C20" s="3" t="s">
        <v>131</v>
      </c>
      <c r="D20" s="3" t="s">
        <v>4</v>
      </c>
      <c r="E20" s="3" t="s">
        <v>5</v>
      </c>
      <c r="F20" s="3" t="s">
        <v>6</v>
      </c>
      <c r="G20" s="3" t="s">
        <v>7</v>
      </c>
      <c r="H20" s="3" t="s">
        <v>8</v>
      </c>
      <c r="I20" s="3" t="s">
        <v>9</v>
      </c>
      <c r="J20" s="3" t="s">
        <v>10</v>
      </c>
      <c r="K20" s="3" t="s">
        <v>11</v>
      </c>
      <c r="L20" s="3" t="s">
        <v>12</v>
      </c>
    </row>
    <row r="21" spans="1:12" ht="14.25" customHeight="1">
      <c r="A21" s="4">
        <v>12</v>
      </c>
      <c r="B21" s="4" t="s">
        <v>23</v>
      </c>
      <c r="C21" s="230" t="s">
        <v>143</v>
      </c>
      <c r="D21" s="4">
        <v>317</v>
      </c>
      <c r="E21" s="5">
        <v>40915</v>
      </c>
      <c r="F21" s="4" t="str">
        <f>IF(F4="doma","venku","doma")</f>
        <v>venku</v>
      </c>
      <c r="G21" s="4" t="s">
        <v>15</v>
      </c>
      <c r="H21" s="4" t="str">
        <f>H4</f>
        <v>Havlíčkův Brod</v>
      </c>
      <c r="I21" s="4" t="s">
        <v>406</v>
      </c>
      <c r="J21" s="4" t="s">
        <v>407</v>
      </c>
      <c r="K21" s="6" t="str">
        <f>CONCATENATE('Z19'!$G$5," ",'Z19'!$H$5," ",'Z19'!$I$5)</f>
        <v>71  :  70</v>
      </c>
      <c r="L21" s="6" t="str">
        <f>CONCATENATE('Z19'!$G$6," ",'Z19'!$H$6," ",'Z19'!$I$6)</f>
        <v>38  :  42</v>
      </c>
    </row>
    <row r="22" spans="1:12" ht="14.25" customHeight="1">
      <c r="A22" s="4">
        <f>A21+1</f>
        <v>13</v>
      </c>
      <c r="B22" s="4" t="s">
        <v>24</v>
      </c>
      <c r="C22" s="230" t="s">
        <v>144</v>
      </c>
      <c r="D22" s="4">
        <v>324</v>
      </c>
      <c r="E22" s="5">
        <v>40929</v>
      </c>
      <c r="F22" s="4" t="str">
        <f aca="true" t="shared" si="0" ref="F22:F31">IF(F5="doma","venku","doma")</f>
        <v>venku</v>
      </c>
      <c r="G22" s="4" t="s">
        <v>15</v>
      </c>
      <c r="H22" s="4" t="str">
        <f>H6</f>
        <v>TJ Jiskra Nový Bydžov </v>
      </c>
      <c r="I22" s="4" t="s">
        <v>408</v>
      </c>
      <c r="J22" s="4" t="s">
        <v>409</v>
      </c>
      <c r="K22" s="6" t="str">
        <f>CONCATENATE('Z20'!$G$5," ",'Z20'!$H$5," ",'Z20'!$I$5)</f>
        <v>53  :  75</v>
      </c>
      <c r="L22" s="6" t="str">
        <f>CONCATENATE('Z20'!$G$6," ",'Z20'!$H$6," ",'Z20'!$I$6)</f>
        <v>25  :  42</v>
      </c>
    </row>
    <row r="23" spans="1:12" ht="14.25" customHeight="1">
      <c r="A23" s="4">
        <f aca="true" t="shared" si="1" ref="A23:A31">A22+1</f>
        <v>14</v>
      </c>
      <c r="B23" s="4" t="s">
        <v>24</v>
      </c>
      <c r="C23" s="230" t="s">
        <v>145</v>
      </c>
      <c r="D23" s="4">
        <v>330</v>
      </c>
      <c r="E23" s="5">
        <v>40930</v>
      </c>
      <c r="F23" s="4" t="str">
        <f t="shared" si="0"/>
        <v>venku</v>
      </c>
      <c r="G23" s="4" t="s">
        <v>15</v>
      </c>
      <c r="H23" s="4" t="str">
        <f>H5</f>
        <v>Přelouč "B"</v>
      </c>
      <c r="I23" s="4" t="s">
        <v>192</v>
      </c>
      <c r="J23" s="4" t="s">
        <v>193</v>
      </c>
      <c r="K23" s="6" t="str">
        <f>CONCATENATE('Z21'!$G$5," ",'Z21'!$H$5," ",'Z21'!$I$5)</f>
        <v>84  :  80</v>
      </c>
      <c r="L23" s="6" t="str">
        <f>CONCATENATE('Z21'!$G$6," ",'Z21'!$H$6," ",'Z21'!$I$6)</f>
        <v>41  :  47</v>
      </c>
    </row>
    <row r="24" spans="1:12" ht="14.25" customHeight="1">
      <c r="A24" s="4">
        <f t="shared" si="1"/>
        <v>15</v>
      </c>
      <c r="B24" s="4" t="s">
        <v>25</v>
      </c>
      <c r="C24" s="230" t="s">
        <v>146</v>
      </c>
      <c r="D24" s="4">
        <v>339</v>
      </c>
      <c r="E24" s="5">
        <v>40943</v>
      </c>
      <c r="F24" s="4" t="str">
        <f t="shared" si="0"/>
        <v>doma</v>
      </c>
      <c r="G24" s="4" t="s">
        <v>15</v>
      </c>
      <c r="H24" s="4" t="str">
        <f>H8</f>
        <v>BK Pardubice B </v>
      </c>
      <c r="I24" s="4" t="s">
        <v>399</v>
      </c>
      <c r="J24" s="4" t="s">
        <v>220</v>
      </c>
      <c r="K24" s="6" t="str">
        <f>CONCATENATE('Z22'!$G$5," ",'Z22'!$H$5," ",'Z22'!$I$5)</f>
        <v>91  :  74</v>
      </c>
      <c r="L24" s="6" t="str">
        <f>CONCATENATE('Z22'!$G$6," ",'Z22'!$H$6," ",'Z22'!$I$6)</f>
        <v>55  :  40</v>
      </c>
    </row>
    <row r="25" spans="1:12" ht="14.25" customHeight="1">
      <c r="A25" s="4">
        <f t="shared" si="1"/>
        <v>16</v>
      </c>
      <c r="B25" s="4" t="s">
        <v>25</v>
      </c>
      <c r="C25" s="230" t="s">
        <v>147</v>
      </c>
      <c r="D25" s="4">
        <v>344</v>
      </c>
      <c r="E25" s="5">
        <v>40944</v>
      </c>
      <c r="F25" s="4" t="str">
        <f t="shared" si="0"/>
        <v>doma</v>
      </c>
      <c r="G25" s="4" t="s">
        <v>15</v>
      </c>
      <c r="H25" s="4" t="str">
        <f>H7</f>
        <v>Sokol Pardubice</v>
      </c>
      <c r="I25" s="4" t="s">
        <v>399</v>
      </c>
      <c r="J25" s="4" t="s">
        <v>220</v>
      </c>
      <c r="K25" s="6" t="str">
        <f>CONCATENATE('Z23'!$G$5," ",'Z23'!$H$5," ",'Z23'!$I$5)</f>
        <v>108  :  51</v>
      </c>
      <c r="L25" s="6" t="str">
        <f>CONCATENATE('Z23'!$G$6," ",'Z23'!$H$6," ",'Z23'!$I$6)</f>
        <v>57  :  21</v>
      </c>
    </row>
    <row r="26" spans="1:12" ht="15">
      <c r="A26" s="4">
        <f t="shared" si="1"/>
        <v>17</v>
      </c>
      <c r="B26" s="4" t="s">
        <v>26</v>
      </c>
      <c r="C26" s="230" t="s">
        <v>148</v>
      </c>
      <c r="D26" s="4">
        <v>346</v>
      </c>
      <c r="E26" s="5">
        <v>40957</v>
      </c>
      <c r="F26" s="4" t="str">
        <f t="shared" si="0"/>
        <v>venku</v>
      </c>
      <c r="G26" s="4" t="s">
        <v>15</v>
      </c>
      <c r="H26" s="4" t="str">
        <f>H10</f>
        <v>BC Elephants Dobruška </v>
      </c>
      <c r="I26" s="4" t="s">
        <v>193</v>
      </c>
      <c r="J26" s="4" t="s">
        <v>192</v>
      </c>
      <c r="K26" s="6" t="str">
        <f>CONCATENATE('Z24'!$G$5," ",'Z24'!$H$5," ",'Z24'!$I$5)</f>
        <v>43  :  65</v>
      </c>
      <c r="L26" s="6" t="str">
        <f>CONCATENATE('Z24'!$G$6," ",'Z24'!$H$6," ",'Z24'!$I$6)</f>
        <v>20  :  35</v>
      </c>
    </row>
    <row r="27" spans="1:12" ht="15">
      <c r="A27" s="4">
        <f t="shared" si="1"/>
        <v>18</v>
      </c>
      <c r="B27" s="4" t="s">
        <v>26</v>
      </c>
      <c r="C27" s="230" t="s">
        <v>149</v>
      </c>
      <c r="D27" s="4">
        <v>352</v>
      </c>
      <c r="E27" s="5">
        <v>40958</v>
      </c>
      <c r="F27" s="4" t="str">
        <f t="shared" si="0"/>
        <v>venku</v>
      </c>
      <c r="G27" s="4" t="s">
        <v>15</v>
      </c>
      <c r="H27" s="4" t="str">
        <f>H9</f>
        <v>Sokol Jilemnice </v>
      </c>
      <c r="I27" s="4" t="s">
        <v>411</v>
      </c>
      <c r="J27" s="4" t="s">
        <v>410</v>
      </c>
      <c r="K27" s="6" t="str">
        <f>CONCATENATE('Z25'!$G$5," ",'Z25'!$H$5," ",'Z25'!$I$5)</f>
        <v>61  :  83</v>
      </c>
      <c r="L27" s="6" t="str">
        <f>CONCATENATE('Z25'!$G$6," ",'Z25'!$H$6," ",'Z25'!$I$6)</f>
        <v>37  :  38</v>
      </c>
    </row>
    <row r="28" spans="1:12" ht="15">
      <c r="A28" s="4">
        <f t="shared" si="1"/>
        <v>19</v>
      </c>
      <c r="B28" s="4" t="s">
        <v>130</v>
      </c>
      <c r="C28" s="230" t="s">
        <v>150</v>
      </c>
      <c r="D28" s="4">
        <v>362</v>
      </c>
      <c r="E28" s="5">
        <v>40971</v>
      </c>
      <c r="F28" s="4" t="str">
        <f t="shared" si="0"/>
        <v>venku</v>
      </c>
      <c r="G28" s="4" t="s">
        <v>15</v>
      </c>
      <c r="H28" s="4" t="str">
        <f>H12</f>
        <v>SKB Česká Třebová </v>
      </c>
      <c r="I28" s="4" t="s">
        <v>196</v>
      </c>
      <c r="J28" s="4" t="s">
        <v>197</v>
      </c>
      <c r="K28" s="6" t="str">
        <f>CONCATENATE('Z26'!$G$5," ",'Z26'!$H$5," ",'Z26'!$I$5)</f>
        <v>64  :  76</v>
      </c>
      <c r="L28" s="6" t="str">
        <f>CONCATENATE('Z26'!$G$6," ",'Z26'!$H$6," ",'Z26'!$I$6)</f>
        <v>37  :  39</v>
      </c>
    </row>
    <row r="29" spans="1:12" ht="15">
      <c r="A29" s="4">
        <f t="shared" si="1"/>
        <v>20</v>
      </c>
      <c r="B29" s="4"/>
      <c r="C29" s="230" t="s">
        <v>151</v>
      </c>
      <c r="D29" s="4">
        <v>368</v>
      </c>
      <c r="E29" s="5">
        <v>40972</v>
      </c>
      <c r="F29" s="4" t="str">
        <f t="shared" si="0"/>
        <v>venku</v>
      </c>
      <c r="G29" s="4" t="s">
        <v>15</v>
      </c>
      <c r="H29" s="4" t="str">
        <f>H11</f>
        <v>TJ Svitavy "C" </v>
      </c>
      <c r="I29" s="4" t="s">
        <v>412</v>
      </c>
      <c r="J29" s="4" t="s">
        <v>223</v>
      </c>
      <c r="K29" s="6" t="str">
        <f>CONCATENATE('Z27'!$G$5," ",'Z27'!$H$5," ",'Z27'!$I$5)</f>
        <v>80  :  83</v>
      </c>
      <c r="L29" s="6" t="str">
        <f>CONCATENATE('Z27'!$G$6," ",'Z27'!$H$6," ",'Z27'!$I$6)</f>
        <v>47  :  39</v>
      </c>
    </row>
    <row r="30" spans="1:12" ht="15">
      <c r="A30" s="4">
        <f t="shared" si="1"/>
        <v>21</v>
      </c>
      <c r="B30" s="4"/>
      <c r="C30" s="230" t="s">
        <v>152</v>
      </c>
      <c r="D30" s="4">
        <v>373</v>
      </c>
      <c r="E30" s="5">
        <v>40985</v>
      </c>
      <c r="F30" s="4" t="str">
        <f t="shared" si="0"/>
        <v>doma</v>
      </c>
      <c r="G30" s="4" t="s">
        <v>15</v>
      </c>
      <c r="H30" s="4" t="str">
        <f>H14</f>
        <v>SK Botas Skuteč </v>
      </c>
      <c r="I30" s="4" t="s">
        <v>220</v>
      </c>
      <c r="J30" s="4" t="s">
        <v>399</v>
      </c>
      <c r="K30" s="6" t="str">
        <f>CONCATENATE('Z28'!$G$5," ",'Z28'!$H$5," ",'Z28'!$I$5)</f>
        <v>76  :  61</v>
      </c>
      <c r="L30" s="6" t="str">
        <f>CONCATENATE('Z28'!$G$6," ",'Z28'!$H$6," ",'Z28'!$I$6)</f>
        <v>42  :  36</v>
      </c>
    </row>
    <row r="31" spans="1:12" ht="15">
      <c r="A31" s="4">
        <f t="shared" si="1"/>
        <v>22</v>
      </c>
      <c r="B31" s="4"/>
      <c r="C31" s="230" t="s">
        <v>153</v>
      </c>
      <c r="D31" s="4">
        <v>378</v>
      </c>
      <c r="E31" s="5">
        <v>40986</v>
      </c>
      <c r="F31" s="4" t="str">
        <f t="shared" si="0"/>
        <v>doma</v>
      </c>
      <c r="G31" s="4" t="s">
        <v>15</v>
      </c>
      <c r="H31" s="4" t="str">
        <f>H13</f>
        <v>TJ Heřmanův Městec </v>
      </c>
      <c r="I31" s="4" t="s">
        <v>220</v>
      </c>
      <c r="J31" s="4" t="s">
        <v>399</v>
      </c>
      <c r="K31" s="6" t="str">
        <f>CONCATENATE('Z29'!$G$5," ",'Z29'!$H$5," ",'Z29'!$I$5)</f>
        <v>102  :  46</v>
      </c>
      <c r="L31" s="6" t="str">
        <f>CONCATENATE('Z29'!$G$6," ",'Z29'!$H$6," ",'Z29'!$I$6)</f>
        <v>46  :  22</v>
      </c>
    </row>
    <row r="32" spans="1:12" ht="15">
      <c r="A32" s="4"/>
      <c r="B32" s="4"/>
      <c r="C32" s="230" t="s">
        <v>154</v>
      </c>
      <c r="D32" s="4"/>
      <c r="E32" s="5"/>
      <c r="F32" s="4"/>
      <c r="G32" s="4"/>
      <c r="H32" s="4"/>
      <c r="I32" s="4"/>
      <c r="J32" s="4"/>
      <c r="K32" s="6" t="str">
        <f>CONCATENATE('Z30'!$G$5," ",'Z30'!$H$5," ",'Z30'!$I$5)</f>
        <v>0  :  0</v>
      </c>
      <c r="L32" s="6" t="str">
        <f>CONCATENATE('Z30'!$G$6," ",'Z30'!$H$6," ",'Z30'!$I$6)</f>
        <v>  :  </v>
      </c>
    </row>
    <row r="33" spans="2:12" ht="15">
      <c r="B33" s="4"/>
      <c r="C33" s="230" t="s">
        <v>155</v>
      </c>
      <c r="D33" s="4"/>
      <c r="E33" s="5"/>
      <c r="F33" s="4"/>
      <c r="G33" s="4"/>
      <c r="H33" s="4"/>
      <c r="I33" s="4"/>
      <c r="J33" s="4"/>
      <c r="K33" s="6" t="str">
        <f>CONCATENATE('Z31'!$G$5," ",'Z31'!$H$5," ",'Z31'!$I$5)</f>
        <v>0  :  0</v>
      </c>
      <c r="L33" s="6" t="str">
        <f>CONCATENATE('Z31'!$G$6," ",'Z31'!$H$6," ",'Z31'!$I$6)</f>
        <v>  :  </v>
      </c>
    </row>
    <row r="34" spans="1:12" ht="15">
      <c r="A34" s="4"/>
      <c r="B34" s="4"/>
      <c r="C34" s="230" t="s">
        <v>156</v>
      </c>
      <c r="E34" s="5"/>
      <c r="F34" s="4"/>
      <c r="G34" s="4"/>
      <c r="H34" s="4"/>
      <c r="K34" s="6"/>
      <c r="L34" s="6"/>
    </row>
    <row r="35" spans="1:12" ht="15">
      <c r="A35" s="4"/>
      <c r="B35" s="4"/>
      <c r="C35" s="4"/>
      <c r="E35" s="5"/>
      <c r="F35" s="4"/>
      <c r="G35" s="4"/>
      <c r="H35" s="4"/>
      <c r="K35" s="6"/>
      <c r="L35" s="6"/>
    </row>
    <row r="36" spans="2:12" ht="15.75">
      <c r="B36" s="7" t="s">
        <v>182</v>
      </c>
      <c r="C36" s="7"/>
      <c r="D36" s="7"/>
      <c r="E36" s="3"/>
      <c r="F36" s="3"/>
      <c r="G36" s="3"/>
      <c r="H36" s="3"/>
      <c r="I36" s="3"/>
      <c r="J36" s="3"/>
      <c r="K36" s="8" t="str">
        <f>CONCATENATE(Jaro!H4," ",Jaro!I4," ",Jaro!J4)</f>
        <v>833  : 764</v>
      </c>
      <c r="L36" s="8" t="str">
        <f>CONCATENATE(Jaro!H5," ",Jaro!I5," ",Jaro!J5)</f>
        <v>445  : 401</v>
      </c>
    </row>
    <row r="37" spans="2:12" ht="15.75">
      <c r="B37" s="7" t="s">
        <v>28</v>
      </c>
      <c r="C37" s="7"/>
      <c r="D37" s="7"/>
      <c r="E37" s="3"/>
      <c r="F37" s="3"/>
      <c r="G37" s="3"/>
      <c r="H37" s="3"/>
      <c r="I37" s="3"/>
      <c r="J37" s="3"/>
      <c r="K37" s="8" t="str">
        <f>CONCATENATE(Jaro!H6," ",Jaro!I6," ",Jaro!J6)</f>
        <v>76  : 69</v>
      </c>
      <c r="L37" s="8" t="str">
        <f>CONCATENATE(Jaro!H7," ",Jaro!I7," ",Jaro!J7)</f>
        <v>40  : 36</v>
      </c>
    </row>
    <row r="39" ht="15">
      <c r="A39" s="2" t="s">
        <v>208</v>
      </c>
    </row>
    <row r="40" spans="1:12" ht="15">
      <c r="A40" s="4">
        <v>12</v>
      </c>
      <c r="B40" s="4"/>
      <c r="C40" s="230" t="s">
        <v>200</v>
      </c>
      <c r="D40" s="4" t="s">
        <v>186</v>
      </c>
      <c r="E40" s="5">
        <v>40572</v>
      </c>
      <c r="F40" s="4" t="s">
        <v>14</v>
      </c>
      <c r="G40" s="4" t="s">
        <v>15</v>
      </c>
      <c r="H40" s="4" t="s">
        <v>189</v>
      </c>
      <c r="I40" s="4" t="s">
        <v>220</v>
      </c>
      <c r="J40" s="4" t="s">
        <v>191</v>
      </c>
      <c r="K40" s="6" t="str">
        <f>CONCATENATE('B01'!G5," ",'B01'!H5," ",'B01'!I5)</f>
        <v>0  :  0</v>
      </c>
      <c r="L40" s="6" t="str">
        <f>CONCATENATE('B01'!G6," ",'B01'!H6," ",'B01'!I6)</f>
        <v>  :  </v>
      </c>
    </row>
    <row r="41" spans="1:12" ht="15">
      <c r="A41" s="4">
        <v>13</v>
      </c>
      <c r="B41" s="4"/>
      <c r="C41" s="230" t="s">
        <v>201</v>
      </c>
      <c r="D41" s="4" t="s">
        <v>187</v>
      </c>
      <c r="E41" s="5">
        <v>40573</v>
      </c>
      <c r="F41" s="4" t="s">
        <v>14</v>
      </c>
      <c r="G41" s="4" t="s">
        <v>15</v>
      </c>
      <c r="H41" s="4" t="s">
        <v>190</v>
      </c>
      <c r="I41" s="4" t="s">
        <v>221</v>
      </c>
      <c r="J41" s="4" t="s">
        <v>222</v>
      </c>
      <c r="K41" s="6" t="str">
        <f>CONCATENATE('B02'!G5," ",'B02'!H5," ",'B02'!I5)</f>
        <v>0  :  0</v>
      </c>
      <c r="L41" s="6" t="str">
        <f>CONCATENATE('B02'!G6," ",'B02'!H6," ",'B02'!I6)</f>
        <v>  :  </v>
      </c>
    </row>
    <row r="42" spans="1:12" ht="15">
      <c r="A42" s="4">
        <v>14</v>
      </c>
      <c r="B42" s="4"/>
      <c r="C42" s="230" t="s">
        <v>202</v>
      </c>
      <c r="D42" s="4" t="s">
        <v>188</v>
      </c>
      <c r="E42" s="5">
        <v>40586</v>
      </c>
      <c r="F42" s="4" t="s">
        <v>14</v>
      </c>
      <c r="G42" s="4" t="s">
        <v>15</v>
      </c>
      <c r="H42" s="4" t="s">
        <v>218</v>
      </c>
      <c r="I42" s="4" t="s">
        <v>179</v>
      </c>
      <c r="J42" s="4" t="s">
        <v>191</v>
      </c>
      <c r="K42" s="6" t="str">
        <f>CONCATENATE('B03'!G5," ",'B03'!H5," ",'B03'!I5)</f>
        <v>0  :  0</v>
      </c>
      <c r="L42" s="6" t="str">
        <f>CONCATENATE('B03'!G6," ",'B03'!H6," ",'B03'!I6)</f>
        <v>  :  </v>
      </c>
    </row>
    <row r="43" spans="1:12" ht="15">
      <c r="A43" s="4">
        <v>15</v>
      </c>
      <c r="B43" s="4"/>
      <c r="C43" s="230" t="s">
        <v>203</v>
      </c>
      <c r="D43" s="4" t="s">
        <v>194</v>
      </c>
      <c r="E43" s="5">
        <v>40587</v>
      </c>
      <c r="F43" s="4" t="s">
        <v>14</v>
      </c>
      <c r="G43" s="4" t="s">
        <v>15</v>
      </c>
      <c r="H43" s="4" t="s">
        <v>219</v>
      </c>
      <c r="I43" s="4" t="s">
        <v>192</v>
      </c>
      <c r="J43" s="4" t="s">
        <v>193</v>
      </c>
      <c r="K43" s="6" t="str">
        <f>CONCATENATE('B04'!G5," ",'B04'!H5," ",'B04'!I5)</f>
        <v>0  :  0</v>
      </c>
      <c r="L43" s="6" t="str">
        <f>CONCATENATE('B04'!G6," ",'B04'!H6," ",'B04'!I6)</f>
        <v>  :  </v>
      </c>
    </row>
    <row r="44" spans="1:12" ht="15">
      <c r="A44" s="4">
        <v>16</v>
      </c>
      <c r="B44" s="4"/>
      <c r="C44" s="230" t="s">
        <v>204</v>
      </c>
      <c r="D44" s="4" t="s">
        <v>195</v>
      </c>
      <c r="E44" s="5">
        <v>40600</v>
      </c>
      <c r="F44" s="4" t="s">
        <v>18</v>
      </c>
      <c r="G44" s="4" t="s">
        <v>15</v>
      </c>
      <c r="H44" s="4" t="s">
        <v>190</v>
      </c>
      <c r="I44" s="4" t="s">
        <v>215</v>
      </c>
      <c r="J44" s="4" t="s">
        <v>180</v>
      </c>
      <c r="K44" s="6" t="str">
        <f>CONCATENATE('B05'!G5," ",'B05'!H5," ",'B05'!I5)</f>
        <v>0  :  0</v>
      </c>
      <c r="L44" s="6" t="str">
        <f>CONCATENATE('B05'!G6," ",'B05'!H6," ",'B05'!I6)</f>
        <v>  :  </v>
      </c>
    </row>
    <row r="45" spans="1:12" ht="15">
      <c r="A45" s="4">
        <v>17</v>
      </c>
      <c r="B45" s="4"/>
      <c r="C45" s="230" t="s">
        <v>205</v>
      </c>
      <c r="D45" s="4" t="s">
        <v>198</v>
      </c>
      <c r="E45" s="5">
        <v>40601</v>
      </c>
      <c r="F45" s="4" t="s">
        <v>18</v>
      </c>
      <c r="G45" s="4" t="s">
        <v>15</v>
      </c>
      <c r="H45" s="4" t="s">
        <v>189</v>
      </c>
      <c r="I45" s="4" t="s">
        <v>180</v>
      </c>
      <c r="J45" s="4" t="s">
        <v>215</v>
      </c>
      <c r="K45" s="6" t="str">
        <f>CONCATENATE('B06'!G5," ",'B06'!H5," ",'B06'!I5)</f>
        <v>0  :  0</v>
      </c>
      <c r="L45" s="6" t="str">
        <f>CONCATENATE('B06'!G6," ",'B06'!H6," ",'B06'!I6)</f>
        <v>  :  </v>
      </c>
    </row>
    <row r="46" spans="1:12" ht="15">
      <c r="A46" s="4">
        <v>18</v>
      </c>
      <c r="B46" s="4"/>
      <c r="C46" s="230" t="s">
        <v>206</v>
      </c>
      <c r="D46" s="4" t="s">
        <v>199</v>
      </c>
      <c r="E46" s="5">
        <v>40249</v>
      </c>
      <c r="F46" s="4" t="s">
        <v>18</v>
      </c>
      <c r="G46" s="4" t="s">
        <v>15</v>
      </c>
      <c r="H46" s="4" t="s">
        <v>219</v>
      </c>
      <c r="I46" s="4" t="s">
        <v>216</v>
      </c>
      <c r="J46" s="4" t="s">
        <v>223</v>
      </c>
      <c r="K46" s="6" t="str">
        <f>CONCATENATE('B07'!G5," ",'B07'!H5," ",'B07'!I5)</f>
        <v>0  :  0</v>
      </c>
      <c r="L46" s="6" t="str">
        <f>CONCATENATE('B07'!G6," ",'B07'!H6," ",'B07'!I6)</f>
        <v>  :  </v>
      </c>
    </row>
    <row r="47" spans="1:12" ht="15">
      <c r="A47" s="4">
        <v>18</v>
      </c>
      <c r="B47" s="4"/>
      <c r="C47" s="230" t="s">
        <v>207</v>
      </c>
      <c r="D47" s="4" t="s">
        <v>199</v>
      </c>
      <c r="E47" s="5">
        <v>40250</v>
      </c>
      <c r="F47" s="4" t="s">
        <v>18</v>
      </c>
      <c r="G47" s="4" t="s">
        <v>15</v>
      </c>
      <c r="H47" s="4" t="s">
        <v>218</v>
      </c>
      <c r="I47" s="4" t="str">
        <f>J46</f>
        <v>Dočkal</v>
      </c>
      <c r="J47" s="4" t="str">
        <f>I46</f>
        <v>Truneček</v>
      </c>
      <c r="K47" s="6" t="str">
        <f>CONCATENATE('B08'!G5," ",'B08'!H5," ",'B08'!I5)</f>
        <v>0  :  0</v>
      </c>
      <c r="L47" s="6" t="str">
        <f>CONCATENATE('B08'!G6," ",'B08'!H6," ",'B08'!I6)</f>
        <v>  :  </v>
      </c>
    </row>
    <row r="48" ht="15">
      <c r="H48" s="4"/>
    </row>
    <row r="49" spans="2:12" ht="15.75">
      <c r="B49" s="7" t="s">
        <v>181</v>
      </c>
      <c r="C49" s="7"/>
      <c r="D49" s="7"/>
      <c r="E49" s="3"/>
      <c r="F49" s="3"/>
      <c r="G49" s="3"/>
      <c r="H49" s="3"/>
      <c r="I49" s="3"/>
      <c r="J49" s="3"/>
      <c r="K49" s="8" t="str">
        <f>CONCATENATE(Jaro!H17," ",Jaro!I17," ",Jaro!J17)</f>
        <v>4 3 75</v>
      </c>
      <c r="L49" s="8" t="str">
        <f>CONCATENATE(Jaro!H18," ",Jaro!I18," ",Jaro!J18)</f>
        <v>19 11 57,9</v>
      </c>
    </row>
    <row r="50" spans="2:12" ht="15.75">
      <c r="B50" s="7" t="s">
        <v>28</v>
      </c>
      <c r="C50" s="7"/>
      <c r="D50" s="7"/>
      <c r="E50" s="3"/>
      <c r="F50" s="3"/>
      <c r="G50" s="3"/>
      <c r="H50" s="3"/>
      <c r="I50" s="3"/>
      <c r="J50" s="3"/>
      <c r="K50" s="8" t="str">
        <f>CONCATENATE(Jaro!H19," ",Jaro!I19," ",Jaro!J19)</f>
        <v>0 0  - </v>
      </c>
      <c r="L50" s="8" t="str">
        <f>CONCATENATE(Jaro!H20," ",Jaro!I20," ",Jaro!J20)</f>
        <v>0 0  - </v>
      </c>
    </row>
    <row r="52" spans="2:12" ht="15.75">
      <c r="B52" s="7" t="s">
        <v>183</v>
      </c>
      <c r="C52" s="7"/>
      <c r="D52" s="7"/>
      <c r="E52" s="3"/>
      <c r="F52" s="3"/>
      <c r="G52" s="3"/>
      <c r="H52" s="3"/>
      <c r="I52" s="3"/>
      <c r="J52" s="3"/>
      <c r="K52" s="8" t="str">
        <f>CONCATENATE(Jaro!H20," ",Jaro!I20," ",Jaro!J20)</f>
        <v>0 0  - </v>
      </c>
      <c r="L52" s="8" t="str">
        <f>CONCATENATE(Jaro!H21," ",Jaro!I21," ",Jaro!J21)</f>
        <v>0 0  - </v>
      </c>
    </row>
    <row r="53" spans="2:12" ht="15.75">
      <c r="B53" s="7" t="s">
        <v>28</v>
      </c>
      <c r="C53" s="7"/>
      <c r="D53" s="7"/>
      <c r="E53" s="3"/>
      <c r="F53" s="3"/>
      <c r="G53" s="3"/>
      <c r="H53" s="3"/>
      <c r="I53" s="3"/>
      <c r="J53" s="3"/>
      <c r="K53" s="8" t="str">
        <f>CONCATENATE(Jaro!H22," ",Jaro!I22," ",Jaro!J22)</f>
        <v>1 0 0</v>
      </c>
      <c r="L53" s="8" t="str">
        <f>CONCATENATE(Jaro!H23," ",Jaro!I23," ",Jaro!J23)</f>
        <v>29 10 34,5</v>
      </c>
    </row>
  </sheetData>
  <sheetProtection/>
  <hyperlinks>
    <hyperlink ref="C4" location="'Z01'!A1" display="Z01"/>
    <hyperlink ref="C5" location="'Z02'!A1" display="Z02"/>
    <hyperlink ref="C6" location="'Z03'!A1" display="Z03"/>
    <hyperlink ref="C7" location="'Z04'!A1" display="Z04"/>
    <hyperlink ref="C8" location="'Z05'!A1" display="Z05"/>
    <hyperlink ref="C9" location="'Z06'!A1" display="Z06"/>
    <hyperlink ref="C10" location="'Z07'!A1" display="Z07"/>
    <hyperlink ref="C11" location="'Z08'!A1" display="Z08"/>
    <hyperlink ref="C12" location="'Z09'!A1" display="Z09"/>
    <hyperlink ref="C13" location="'Z10'!A1" display="Z10"/>
    <hyperlink ref="C14" location="'Z11'!A1" display="Z11"/>
    <hyperlink ref="C21" location="'Z19'!A1" display="Z19"/>
    <hyperlink ref="C22" location="'Z20'!A1" display="Z20"/>
    <hyperlink ref="C23" location="'Z21'!A1" display="Z21"/>
    <hyperlink ref="C24" location="'Z22'!A1" display="Z22"/>
    <hyperlink ref="C25" location="'Z23'!A1" display="Z23"/>
    <hyperlink ref="C26" location="'Z24'!A1" display="Z24"/>
    <hyperlink ref="C27" location="'Z25'!A1" display="Z25"/>
    <hyperlink ref="C28" location="'Z26'!A1" display="Z26"/>
    <hyperlink ref="C29" location="'Z27'!A1" display="Z27"/>
    <hyperlink ref="C30" location="'Z28'!A1" display="Z28"/>
    <hyperlink ref="C31" location="'Z29'!A1" display="Z29"/>
    <hyperlink ref="C32" location="'Z30'!A1" display="Z30"/>
    <hyperlink ref="C33" location="'Z31'!A1" display="Z31"/>
    <hyperlink ref="C34" location="'Z32'!A1" display="Z32"/>
    <hyperlink ref="C40" location="'B01'!A1" display="B01"/>
    <hyperlink ref="C41:C47" location="'B01'!A1" display="B01"/>
    <hyperlink ref="C41" location="'B02'!A1" display="B02"/>
  </hyperlink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A1:L160"/>
  <sheetViews>
    <sheetView showGridLines="0" zoomScale="75" zoomScaleNormal="75" zoomScalePageLayoutView="0" workbookViewId="0" topLeftCell="A1">
      <selection activeCell="I6" sqref="I6"/>
    </sheetView>
  </sheetViews>
  <sheetFormatPr defaultColWidth="9.796875" defaultRowHeight="15.75"/>
  <cols>
    <col min="1" max="1" width="6.19921875" style="22" customWidth="1"/>
    <col min="2" max="2" width="1.8984375" style="22" customWidth="1"/>
    <col min="3" max="3" width="15.69921875" style="22" customWidth="1"/>
    <col min="4" max="4" width="5.296875" style="22" customWidth="1"/>
    <col min="5" max="5" width="8" style="22" customWidth="1"/>
    <col min="6" max="6" width="6.8984375" style="22" customWidth="1"/>
    <col min="7" max="7" width="8.796875" style="22" customWidth="1"/>
    <col min="8" max="8" width="6.09765625" style="22" customWidth="1"/>
    <col min="9" max="9" width="7.09765625" style="22" customWidth="1"/>
    <col min="10" max="10" width="5.796875" style="22" customWidth="1"/>
    <col min="11" max="11" width="6.8984375" style="22" customWidth="1"/>
    <col min="12" max="12" width="2.796875" style="22" customWidth="1"/>
    <col min="13" max="16384" width="9.796875" style="22" customWidth="1"/>
  </cols>
  <sheetData>
    <row r="1" ht="15">
      <c r="J1" s="23"/>
    </row>
    <row r="2" spans="1:8" ht="15">
      <c r="A2" s="22" t="s">
        <v>76</v>
      </c>
      <c r="D2" s="22">
        <v>8</v>
      </c>
      <c r="F2" s="22" t="s">
        <v>77</v>
      </c>
      <c r="H2" s="22">
        <v>13</v>
      </c>
    </row>
    <row r="4" spans="1:9" ht="23.25">
      <c r="A4" s="24" t="s">
        <v>78</v>
      </c>
      <c r="E4" s="24" t="str">
        <f>rozpis!F45</f>
        <v>doma</v>
      </c>
      <c r="G4" s="24" t="s">
        <v>79</v>
      </c>
      <c r="I4" s="25">
        <f>rozpis!E45</f>
        <v>40601</v>
      </c>
    </row>
    <row r="5" spans="1:10" ht="30">
      <c r="A5" s="26" t="s">
        <v>80</v>
      </c>
      <c r="B5" s="27"/>
      <c r="C5" s="27" t="str">
        <f>rozpis!H45</f>
        <v>Rychnov</v>
      </c>
      <c r="F5" s="27"/>
      <c r="G5" s="28">
        <f>E32</f>
        <v>0</v>
      </c>
      <c r="H5" s="28" t="s">
        <v>81</v>
      </c>
      <c r="I5" s="28">
        <f>E35</f>
        <v>0</v>
      </c>
      <c r="J5" s="27"/>
    </row>
    <row r="6" spans="1:10" ht="30">
      <c r="A6" s="29">
        <f>IF(G5&gt;I5,1,0)</f>
        <v>0</v>
      </c>
      <c r="B6" s="27"/>
      <c r="C6" s="29">
        <f>IF(I5&gt;G5,1,0)</f>
        <v>0</v>
      </c>
      <c r="F6" s="30" t="s">
        <v>82</v>
      </c>
      <c r="G6" s="31">
        <v>0</v>
      </c>
      <c r="H6" s="31" t="s">
        <v>81</v>
      </c>
      <c r="I6" s="31">
        <v>0</v>
      </c>
      <c r="J6" s="32" t="s">
        <v>83</v>
      </c>
    </row>
    <row r="7" spans="1:4" ht="15">
      <c r="A7" s="22" t="s">
        <v>84</v>
      </c>
      <c r="C7" s="22" t="str">
        <f>rozpis!I45</f>
        <v>Večeřa</v>
      </c>
      <c r="D7" s="22" t="str">
        <f>rozpis!J45</f>
        <v>Dvořák F.</v>
      </c>
    </row>
    <row r="9" spans="1:12" ht="18" customHeight="1">
      <c r="A9" s="33" t="s">
        <v>85</v>
      </c>
      <c r="B9" s="34"/>
      <c r="C9" s="34"/>
      <c r="D9" s="35"/>
      <c r="E9" s="36" t="s">
        <v>86</v>
      </c>
      <c r="F9" s="36" t="s">
        <v>87</v>
      </c>
      <c r="G9" s="36" t="s">
        <v>88</v>
      </c>
      <c r="H9" s="37" t="s">
        <v>89</v>
      </c>
      <c r="I9" s="38"/>
      <c r="J9" s="38"/>
      <c r="K9" s="39" t="s">
        <v>90</v>
      </c>
      <c r="L9" s="66"/>
    </row>
    <row r="10" spans="1:12" ht="18" customHeight="1">
      <c r="A10" s="9" t="s">
        <v>32</v>
      </c>
      <c r="B10" s="11"/>
      <c r="C10" s="10" t="s">
        <v>33</v>
      </c>
      <c r="D10" s="12" t="s">
        <v>91</v>
      </c>
      <c r="E10" s="12" t="s">
        <v>92</v>
      </c>
      <c r="F10" s="40"/>
      <c r="G10" s="40"/>
      <c r="H10" s="12" t="s">
        <v>93</v>
      </c>
      <c r="I10" s="41" t="s">
        <v>94</v>
      </c>
      <c r="J10" s="41" t="s">
        <v>95</v>
      </c>
      <c r="K10" s="42" t="s">
        <v>92</v>
      </c>
      <c r="L10" s="66"/>
    </row>
    <row r="11" spans="1:12" ht="18" customHeight="1">
      <c r="A11" s="13">
        <f>soupiska!C11</f>
        <v>12</v>
      </c>
      <c r="B11" s="15"/>
      <c r="C11" s="14" t="str">
        <f>soupiska!E11</f>
        <v>Čechovský Marek</v>
      </c>
      <c r="D11" s="16">
        <v>0</v>
      </c>
      <c r="E11" s="16">
        <f aca="true" t="shared" si="0" ref="E11:E31">IF(D11=0,"",3*F11+2*G11+I11)</f>
      </c>
      <c r="F11" s="20"/>
      <c r="G11" s="20"/>
      <c r="H11" s="20"/>
      <c r="I11" s="45"/>
      <c r="J11" s="45" t="str">
        <f aca="true" t="shared" si="1" ref="J11:J31">IF(AND(H11=0,I11=0)," - ",ROUND(I11*100/H11,1))</f>
        <v> - </v>
      </c>
      <c r="K11" s="46"/>
      <c r="L11" s="66"/>
    </row>
    <row r="12" spans="1:12" ht="18" customHeight="1">
      <c r="A12" s="21">
        <f>soupiska!C12</f>
        <v>0</v>
      </c>
      <c r="B12" s="18"/>
      <c r="C12" s="19" t="str">
        <f>soupiska!E12</f>
        <v>Dostál Radek</v>
      </c>
      <c r="D12" s="20">
        <v>0</v>
      </c>
      <c r="E12" s="20">
        <f t="shared" si="0"/>
      </c>
      <c r="F12" s="20"/>
      <c r="G12" s="20"/>
      <c r="H12" s="20"/>
      <c r="I12" s="45"/>
      <c r="J12" s="45" t="str">
        <f t="shared" si="1"/>
        <v> - </v>
      </c>
      <c r="K12" s="46"/>
      <c r="L12" s="66"/>
    </row>
    <row r="13" spans="1:12" ht="18" customHeight="1">
      <c r="A13" s="21">
        <f>soupiska!C13</f>
        <v>14</v>
      </c>
      <c r="B13" s="18"/>
      <c r="C13" s="19" t="str">
        <f>soupiska!E13</f>
        <v>Ducháček Ludvík</v>
      </c>
      <c r="D13" s="20">
        <v>0</v>
      </c>
      <c r="E13" s="20">
        <f t="shared" si="0"/>
      </c>
      <c r="F13" s="20"/>
      <c r="G13" s="20"/>
      <c r="H13" s="20"/>
      <c r="I13" s="45"/>
      <c r="J13" s="45" t="str">
        <f t="shared" si="1"/>
        <v> - </v>
      </c>
      <c r="K13" s="46"/>
      <c r="L13" s="66"/>
    </row>
    <row r="14" spans="1:12" ht="18" customHeight="1">
      <c r="A14" s="21">
        <f>soupiska!C14</f>
        <v>20</v>
      </c>
      <c r="B14" s="18"/>
      <c r="C14" s="19" t="str">
        <f>soupiska!E14</f>
        <v>Dvořák Milan</v>
      </c>
      <c r="D14" s="20">
        <v>0</v>
      </c>
      <c r="E14" s="20">
        <f t="shared" si="0"/>
      </c>
      <c r="F14" s="20"/>
      <c r="G14" s="20"/>
      <c r="H14" s="20"/>
      <c r="I14" s="45"/>
      <c r="J14" s="45" t="str">
        <f t="shared" si="1"/>
        <v> - </v>
      </c>
      <c r="K14" s="46"/>
      <c r="L14" s="66"/>
    </row>
    <row r="15" spans="1:12" ht="18" customHeight="1">
      <c r="A15" s="21">
        <f>soupiska!C15</f>
        <v>4</v>
      </c>
      <c r="B15" s="18"/>
      <c r="C15" s="19" t="str">
        <f>soupiska!E15</f>
        <v>Fiksa Ondřej</v>
      </c>
      <c r="D15" s="20">
        <v>0</v>
      </c>
      <c r="E15" s="20">
        <f t="shared" si="0"/>
      </c>
      <c r="F15" s="20"/>
      <c r="G15" s="20"/>
      <c r="H15" s="20"/>
      <c r="I15" s="45"/>
      <c r="J15" s="45" t="str">
        <f t="shared" si="1"/>
        <v> - </v>
      </c>
      <c r="K15" s="46"/>
      <c r="L15" s="66"/>
    </row>
    <row r="16" spans="1:12" ht="18" customHeight="1">
      <c r="A16" s="21">
        <f>soupiska!C16</f>
        <v>15</v>
      </c>
      <c r="B16" s="18"/>
      <c r="C16" s="19" t="str">
        <f>soupiska!E16</f>
        <v>Hedvičák Jaroslav</v>
      </c>
      <c r="D16" s="20">
        <v>0</v>
      </c>
      <c r="E16" s="20">
        <f t="shared" si="0"/>
      </c>
      <c r="F16" s="20"/>
      <c r="G16" s="20"/>
      <c r="H16" s="20"/>
      <c r="I16" s="45"/>
      <c r="J16" s="45" t="str">
        <f t="shared" si="1"/>
        <v> - </v>
      </c>
      <c r="K16" s="46"/>
      <c r="L16" s="66"/>
    </row>
    <row r="17" spans="1:12" ht="18" customHeight="1">
      <c r="A17" s="21">
        <f>soupiska!C17</f>
        <v>10</v>
      </c>
      <c r="B17" s="18"/>
      <c r="C17" s="19" t="str">
        <f>soupiska!E17</f>
        <v>Krontorád Pavel</v>
      </c>
      <c r="D17" s="20">
        <v>0</v>
      </c>
      <c r="E17" s="20">
        <f t="shared" si="0"/>
      </c>
      <c r="F17" s="20"/>
      <c r="G17" s="20"/>
      <c r="H17" s="20"/>
      <c r="I17" s="45"/>
      <c r="J17" s="45" t="str">
        <f t="shared" si="1"/>
        <v> - </v>
      </c>
      <c r="K17" s="46"/>
      <c r="L17" s="66"/>
    </row>
    <row r="18" spans="1:12" ht="18" customHeight="1">
      <c r="A18" s="21">
        <f>soupiska!C18</f>
        <v>7</v>
      </c>
      <c r="B18" s="18"/>
      <c r="C18" s="19" t="str">
        <f>soupiska!E18</f>
        <v>Krontorád Vít</v>
      </c>
      <c r="D18" s="20">
        <v>0</v>
      </c>
      <c r="E18" s="20">
        <f t="shared" si="0"/>
      </c>
      <c r="F18" s="20"/>
      <c r="G18" s="20"/>
      <c r="H18" s="20"/>
      <c r="I18" s="45"/>
      <c r="J18" s="45" t="str">
        <f t="shared" si="1"/>
        <v> - </v>
      </c>
      <c r="K18" s="46"/>
      <c r="L18" s="66"/>
    </row>
    <row r="19" spans="1:12" ht="18" customHeight="1">
      <c r="A19" s="21">
        <f>soupiska!C19</f>
        <v>6</v>
      </c>
      <c r="B19" s="18"/>
      <c r="C19" s="19" t="str">
        <f>soupiska!E19</f>
        <v>Krška Josef</v>
      </c>
      <c r="D19" s="20">
        <v>0</v>
      </c>
      <c r="E19" s="20">
        <f t="shared" si="0"/>
      </c>
      <c r="F19" s="20"/>
      <c r="G19" s="20"/>
      <c r="H19" s="20"/>
      <c r="I19" s="45"/>
      <c r="J19" s="45" t="str">
        <f t="shared" si="1"/>
        <v> - </v>
      </c>
      <c r="K19" s="46"/>
      <c r="L19" s="66"/>
    </row>
    <row r="20" spans="1:12" ht="18" customHeight="1">
      <c r="A20" s="21">
        <f>soupiska!C20</f>
        <v>18</v>
      </c>
      <c r="B20" s="18"/>
      <c r="C20" s="19" t="str">
        <f>soupiska!E20</f>
        <v>Maca Radek</v>
      </c>
      <c r="D20" s="20">
        <v>0</v>
      </c>
      <c r="E20" s="20">
        <f t="shared" si="0"/>
      </c>
      <c r="F20" s="20"/>
      <c r="G20" s="20"/>
      <c r="H20" s="20"/>
      <c r="I20" s="45"/>
      <c r="J20" s="45" t="str">
        <f t="shared" si="1"/>
        <v> - </v>
      </c>
      <c r="K20" s="46"/>
      <c r="L20" s="66"/>
    </row>
    <row r="21" spans="1:12" ht="18" customHeight="1">
      <c r="A21" s="21">
        <f>soupiska!C21</f>
        <v>17</v>
      </c>
      <c r="B21" s="18"/>
      <c r="C21" s="19" t="str">
        <f>soupiska!E21</f>
        <v>Müller Tomáš</v>
      </c>
      <c r="D21" s="20">
        <v>0</v>
      </c>
      <c r="E21" s="20">
        <f t="shared" si="0"/>
      </c>
      <c r="F21" s="20"/>
      <c r="G21" s="20"/>
      <c r="H21" s="20"/>
      <c r="I21" s="45"/>
      <c r="J21" s="45" t="str">
        <f t="shared" si="1"/>
        <v> - </v>
      </c>
      <c r="K21" s="46"/>
      <c r="L21" s="66"/>
    </row>
    <row r="22" spans="1:12" ht="18" customHeight="1">
      <c r="A22" s="21">
        <f>soupiska!C22</f>
        <v>17</v>
      </c>
      <c r="B22" s="18"/>
      <c r="C22" s="19" t="str">
        <f>soupiska!E22</f>
        <v>Müller Petr</v>
      </c>
      <c r="D22" s="20">
        <v>0</v>
      </c>
      <c r="E22" s="20">
        <f t="shared" si="0"/>
      </c>
      <c r="F22" s="20"/>
      <c r="G22" s="20"/>
      <c r="H22" s="20"/>
      <c r="I22" s="45"/>
      <c r="J22" s="45" t="str">
        <f t="shared" si="1"/>
        <v> - </v>
      </c>
      <c r="K22" s="46"/>
      <c r="L22" s="66"/>
    </row>
    <row r="23" spans="1:12" ht="18" customHeight="1">
      <c r="A23" s="21">
        <f>soupiska!C23</f>
        <v>16</v>
      </c>
      <c r="B23" s="18"/>
      <c r="C23" s="19" t="str">
        <f>soupiska!E23</f>
        <v>Nepustil Petr</v>
      </c>
      <c r="D23" s="20">
        <v>0</v>
      </c>
      <c r="E23" s="20">
        <f t="shared" si="0"/>
      </c>
      <c r="F23" s="20"/>
      <c r="G23" s="20"/>
      <c r="H23" s="20"/>
      <c r="I23" s="45"/>
      <c r="J23" s="45" t="str">
        <f t="shared" si="1"/>
        <v> - </v>
      </c>
      <c r="K23" s="46"/>
      <c r="L23" s="66"/>
    </row>
    <row r="24" spans="1:12" ht="18" customHeight="1">
      <c r="A24" s="21">
        <f>soupiska!C24</f>
        <v>8</v>
      </c>
      <c r="B24" s="18"/>
      <c r="C24" s="19" t="str">
        <f>soupiska!E24</f>
        <v>Petr Martin</v>
      </c>
      <c r="D24" s="20">
        <v>0</v>
      </c>
      <c r="E24" s="20">
        <f t="shared" si="0"/>
      </c>
      <c r="F24" s="20"/>
      <c r="G24" s="20"/>
      <c r="H24" s="20"/>
      <c r="I24" s="45"/>
      <c r="J24" s="45" t="str">
        <f t="shared" si="1"/>
        <v> - </v>
      </c>
      <c r="K24" s="46"/>
      <c r="L24" s="66"/>
    </row>
    <row r="25" spans="1:12" ht="18" customHeight="1">
      <c r="A25" s="21">
        <f>soupiska!C25</f>
        <v>0</v>
      </c>
      <c r="B25" s="18"/>
      <c r="C25" s="19" t="str">
        <f>soupiska!E25</f>
        <v>Teplý Petr</v>
      </c>
      <c r="D25" s="20">
        <v>0</v>
      </c>
      <c r="E25" s="20">
        <f t="shared" si="0"/>
      </c>
      <c r="F25" s="20"/>
      <c r="G25" s="20"/>
      <c r="H25" s="20"/>
      <c r="I25" s="45"/>
      <c r="J25" s="45" t="str">
        <f t="shared" si="1"/>
        <v> - </v>
      </c>
      <c r="K25" s="46"/>
      <c r="L25" s="66"/>
    </row>
    <row r="26" spans="1:12" ht="18" customHeight="1">
      <c r="A26" s="21">
        <f>soupiska!C26</f>
        <v>9</v>
      </c>
      <c r="B26" s="18"/>
      <c r="C26" s="19" t="str">
        <f>soupiska!E26</f>
        <v>Rychtář Jan</v>
      </c>
      <c r="D26" s="20">
        <v>0</v>
      </c>
      <c r="E26" s="20">
        <f t="shared" si="0"/>
      </c>
      <c r="F26" s="20"/>
      <c r="G26" s="20"/>
      <c r="H26" s="20"/>
      <c r="I26" s="45"/>
      <c r="J26" s="45" t="str">
        <f t="shared" si="1"/>
        <v> - </v>
      </c>
      <c r="K26" s="46"/>
      <c r="L26" s="66"/>
    </row>
    <row r="27" spans="1:12" ht="18" customHeight="1">
      <c r="A27" s="21">
        <f>soupiska!C27</f>
        <v>14</v>
      </c>
      <c r="B27" s="18"/>
      <c r="C27" s="19" t="str">
        <f>soupiska!E27</f>
        <v>Slezák Jakub</v>
      </c>
      <c r="D27" s="20">
        <v>0</v>
      </c>
      <c r="E27" s="20">
        <f t="shared" si="0"/>
      </c>
      <c r="F27" s="20"/>
      <c r="G27" s="20"/>
      <c r="H27" s="20"/>
      <c r="I27" s="45"/>
      <c r="J27" s="45" t="str">
        <f t="shared" si="1"/>
        <v> - </v>
      </c>
      <c r="K27" s="46"/>
      <c r="L27" s="66"/>
    </row>
    <row r="28" spans="1:12" ht="18" customHeight="1">
      <c r="A28" s="21">
        <f>soupiska!C28</f>
        <v>5</v>
      </c>
      <c r="B28" s="18"/>
      <c r="C28" s="19" t="str">
        <f>soupiska!E28</f>
        <v>Straka Tomáš</v>
      </c>
      <c r="D28" s="20">
        <v>0</v>
      </c>
      <c r="E28" s="20">
        <f t="shared" si="0"/>
      </c>
      <c r="F28" s="20"/>
      <c r="G28" s="20"/>
      <c r="H28" s="20"/>
      <c r="I28" s="45"/>
      <c r="J28" s="45" t="str">
        <f t="shared" si="1"/>
        <v> - </v>
      </c>
      <c r="K28" s="46"/>
      <c r="L28" s="66"/>
    </row>
    <row r="29" spans="1:12" ht="18" customHeight="1">
      <c r="A29" s="21">
        <f>soupiska!C29</f>
        <v>21</v>
      </c>
      <c r="B29" s="18"/>
      <c r="C29" s="19" t="str">
        <f>soupiska!E29</f>
        <v>Stríž Rostislav</v>
      </c>
      <c r="D29" s="20">
        <v>0</v>
      </c>
      <c r="E29" s="20">
        <f t="shared" si="0"/>
      </c>
      <c r="F29" s="20"/>
      <c r="G29" s="20"/>
      <c r="H29" s="20"/>
      <c r="I29" s="45"/>
      <c r="J29" s="45" t="str">
        <f t="shared" si="1"/>
        <v> - </v>
      </c>
      <c r="K29" s="46"/>
      <c r="L29" s="66"/>
    </row>
    <row r="30" spans="1:12" ht="18" customHeight="1">
      <c r="A30" s="21">
        <f>soupiska!C30</f>
        <v>0</v>
      </c>
      <c r="B30" s="18"/>
      <c r="C30" s="19" t="str">
        <f>soupiska!E30</f>
        <v>Šulc Michal</v>
      </c>
      <c r="D30" s="20">
        <v>0</v>
      </c>
      <c r="E30" s="20">
        <f t="shared" si="0"/>
      </c>
      <c r="F30" s="20"/>
      <c r="G30" s="20"/>
      <c r="H30" s="20"/>
      <c r="I30" s="45"/>
      <c r="J30" s="45" t="str">
        <f t="shared" si="1"/>
        <v> - </v>
      </c>
      <c r="K30" s="46"/>
      <c r="L30" s="66"/>
    </row>
    <row r="31" spans="1:12" ht="18" customHeight="1">
      <c r="A31" s="21">
        <f>soupiska!C31</f>
        <v>0</v>
      </c>
      <c r="B31" s="18"/>
      <c r="C31" s="19" t="str">
        <f>soupiska!E31</f>
        <v>Trojan Pavel</v>
      </c>
      <c r="D31" s="20">
        <v>0</v>
      </c>
      <c r="E31" s="20">
        <f t="shared" si="0"/>
      </c>
      <c r="F31" s="20"/>
      <c r="G31" s="20"/>
      <c r="H31" s="20"/>
      <c r="I31" s="45"/>
      <c r="J31" s="45" t="str">
        <f t="shared" si="1"/>
        <v> - </v>
      </c>
      <c r="K31" s="46"/>
      <c r="L31" s="66"/>
    </row>
    <row r="32" spans="1:12" ht="18" customHeight="1">
      <c r="A32" s="47"/>
      <c r="B32" s="48"/>
      <c r="C32" s="49" t="s">
        <v>96</v>
      </c>
      <c r="D32" s="50">
        <f aca="true" t="shared" si="2" ref="D32:I32">SUM(D11:D31)</f>
        <v>0</v>
      </c>
      <c r="E32" s="50">
        <f t="shared" si="2"/>
        <v>0</v>
      </c>
      <c r="F32" s="50">
        <f t="shared" si="2"/>
        <v>0</v>
      </c>
      <c r="G32" s="50">
        <f t="shared" si="2"/>
        <v>0</v>
      </c>
      <c r="H32" s="50">
        <f t="shared" si="2"/>
        <v>0</v>
      </c>
      <c r="I32" s="51">
        <f t="shared" si="2"/>
        <v>0</v>
      </c>
      <c r="J32" s="51" t="e">
        <f>IF(H32="0","0",ROUND(I32*100/H32,1))</f>
        <v>#DIV/0!</v>
      </c>
      <c r="K32" s="52">
        <f>SUM(K11:K31)</f>
        <v>0</v>
      </c>
      <c r="L32" s="66"/>
    </row>
    <row r="33" spans="1:12" ht="18" customHeight="1">
      <c r="A33" s="55"/>
      <c r="B33" s="55"/>
      <c r="C33" s="55"/>
      <c r="D33" s="56"/>
      <c r="E33" s="56"/>
      <c r="F33" s="56"/>
      <c r="G33" s="56"/>
      <c r="H33" s="56"/>
      <c r="I33" s="56"/>
      <c r="J33" s="56"/>
      <c r="K33" s="56"/>
      <c r="L33" s="78"/>
    </row>
    <row r="34" spans="1:11" ht="18" customHeight="1">
      <c r="A34" s="55"/>
      <c r="B34" s="55"/>
      <c r="C34" s="55"/>
      <c r="D34" s="56"/>
      <c r="E34" s="56"/>
      <c r="F34" s="56"/>
      <c r="G34" s="56"/>
      <c r="H34" s="56"/>
      <c r="I34" s="56"/>
      <c r="J34" s="56"/>
      <c r="K34" s="56"/>
    </row>
    <row r="35" spans="1:12" ht="18" customHeight="1">
      <c r="A35" s="57"/>
      <c r="B35" s="58"/>
      <c r="C35" s="59" t="s">
        <v>97</v>
      </c>
      <c r="D35" s="60">
        <f>D53</f>
        <v>0</v>
      </c>
      <c r="E35" s="60">
        <f>F35*3+G35*2+I35</f>
        <v>0</v>
      </c>
      <c r="F35" s="60">
        <f>F53</f>
        <v>0</v>
      </c>
      <c r="G35" s="60">
        <f>G53</f>
        <v>0</v>
      </c>
      <c r="H35" s="60">
        <f>H53</f>
        <v>0</v>
      </c>
      <c r="I35" s="61">
        <f>I53</f>
        <v>0</v>
      </c>
      <c r="J35" s="61" t="e">
        <f>IF(H35="0","0",ROUND(I35*100/H35,1))</f>
        <v>#DIV/0!</v>
      </c>
      <c r="K35" s="62">
        <f>K53</f>
        <v>0</v>
      </c>
      <c r="L35" s="66"/>
    </row>
    <row r="36" spans="1:11" ht="1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9" spans="1:11" ht="15">
      <c r="A39" s="33" t="s">
        <v>85</v>
      </c>
      <c r="B39" s="34"/>
      <c r="C39" s="34"/>
      <c r="D39" s="35"/>
      <c r="E39" s="36" t="s">
        <v>86</v>
      </c>
      <c r="F39" s="36" t="s">
        <v>87</v>
      </c>
      <c r="G39" s="36" t="s">
        <v>88</v>
      </c>
      <c r="H39" s="37" t="s">
        <v>89</v>
      </c>
      <c r="I39" s="38"/>
      <c r="J39" s="38"/>
      <c r="K39" s="39" t="s">
        <v>90</v>
      </c>
    </row>
    <row r="40" spans="1:11" ht="15">
      <c r="A40" s="9" t="s">
        <v>32</v>
      </c>
      <c r="B40" s="11"/>
      <c r="C40" s="10" t="s">
        <v>33</v>
      </c>
      <c r="D40" s="12" t="s">
        <v>91</v>
      </c>
      <c r="E40" s="12" t="s">
        <v>92</v>
      </c>
      <c r="F40" s="40"/>
      <c r="G40" s="40"/>
      <c r="H40" s="12" t="s">
        <v>93</v>
      </c>
      <c r="I40" s="41" t="s">
        <v>94</v>
      </c>
      <c r="J40" s="41" t="s">
        <v>95</v>
      </c>
      <c r="K40" s="42" t="s">
        <v>92</v>
      </c>
    </row>
    <row r="41" spans="1:11" ht="15">
      <c r="A41" s="21"/>
      <c r="B41" s="18"/>
      <c r="C41" s="19" t="s">
        <v>98</v>
      </c>
      <c r="D41" s="20"/>
      <c r="E41" s="20" t="str">
        <f aca="true" t="shared" si="3" ref="E41:E52">IF(D41=0," - ",3*F41+2*G41+I41)</f>
        <v> - </v>
      </c>
      <c r="F41" s="20"/>
      <c r="G41" s="20"/>
      <c r="H41" s="20"/>
      <c r="I41" s="45"/>
      <c r="J41" s="45" t="str">
        <f aca="true" t="shared" si="4" ref="J41:J52">IF(AND(H41=0,I41=0)," - ",ROUND(I41*100/H41,1))</f>
        <v> - </v>
      </c>
      <c r="K41" s="46"/>
    </row>
    <row r="42" spans="1:11" ht="15">
      <c r="A42" s="21"/>
      <c r="B42" s="18"/>
      <c r="C42" s="19"/>
      <c r="D42" s="20"/>
      <c r="E42" s="20" t="str">
        <f t="shared" si="3"/>
        <v> - </v>
      </c>
      <c r="F42" s="20"/>
      <c r="G42" s="20"/>
      <c r="H42" s="20"/>
      <c r="I42" s="45"/>
      <c r="J42" s="45" t="str">
        <f t="shared" si="4"/>
        <v> - </v>
      </c>
      <c r="K42" s="46"/>
    </row>
    <row r="43" spans="1:11" ht="15">
      <c r="A43" s="21"/>
      <c r="B43" s="18"/>
      <c r="C43" s="19"/>
      <c r="D43" s="20"/>
      <c r="E43" s="20" t="str">
        <f t="shared" si="3"/>
        <v> - </v>
      </c>
      <c r="F43" s="20"/>
      <c r="G43" s="20"/>
      <c r="H43" s="20"/>
      <c r="I43" s="45"/>
      <c r="J43" s="45" t="str">
        <f t="shared" si="4"/>
        <v> - </v>
      </c>
      <c r="K43" s="46"/>
    </row>
    <row r="44" spans="1:11" ht="15">
      <c r="A44" s="21"/>
      <c r="B44" s="18"/>
      <c r="C44" s="19"/>
      <c r="D44" s="20"/>
      <c r="E44" s="20" t="str">
        <f t="shared" si="3"/>
        <v> - </v>
      </c>
      <c r="F44" s="20"/>
      <c r="G44" s="20"/>
      <c r="H44" s="20"/>
      <c r="I44" s="45"/>
      <c r="J44" s="45" t="str">
        <f t="shared" si="4"/>
        <v> - </v>
      </c>
      <c r="K44" s="46"/>
    </row>
    <row r="45" spans="1:11" ht="15">
      <c r="A45" s="21"/>
      <c r="B45" s="18"/>
      <c r="C45" s="19"/>
      <c r="D45" s="20"/>
      <c r="E45" s="20" t="str">
        <f t="shared" si="3"/>
        <v> - </v>
      </c>
      <c r="F45" s="20"/>
      <c r="G45" s="20"/>
      <c r="H45" s="20"/>
      <c r="I45" s="45"/>
      <c r="J45" s="45" t="str">
        <f t="shared" si="4"/>
        <v> - </v>
      </c>
      <c r="K45" s="46"/>
    </row>
    <row r="46" spans="1:11" ht="15">
      <c r="A46" s="17"/>
      <c r="B46" s="18"/>
      <c r="C46" s="19"/>
      <c r="D46" s="20"/>
      <c r="E46" s="20" t="str">
        <f t="shared" si="3"/>
        <v> - </v>
      </c>
      <c r="F46" s="20"/>
      <c r="G46" s="20"/>
      <c r="H46" s="20"/>
      <c r="I46" s="45"/>
      <c r="J46" s="45" t="str">
        <f t="shared" si="4"/>
        <v> - </v>
      </c>
      <c r="K46" s="46"/>
    </row>
    <row r="47" spans="1:11" ht="15">
      <c r="A47" s="21"/>
      <c r="B47" s="18"/>
      <c r="C47" s="19"/>
      <c r="D47" s="20"/>
      <c r="E47" s="20" t="str">
        <f t="shared" si="3"/>
        <v> - </v>
      </c>
      <c r="F47" s="20"/>
      <c r="G47" s="20"/>
      <c r="H47" s="20"/>
      <c r="I47" s="45"/>
      <c r="J47" s="45" t="str">
        <f t="shared" si="4"/>
        <v> - </v>
      </c>
      <c r="K47" s="46"/>
    </row>
    <row r="48" spans="1:11" ht="15">
      <c r="A48" s="21"/>
      <c r="B48" s="18"/>
      <c r="C48" s="19"/>
      <c r="D48" s="20"/>
      <c r="E48" s="20" t="str">
        <f t="shared" si="3"/>
        <v> - </v>
      </c>
      <c r="F48" s="20"/>
      <c r="G48" s="20"/>
      <c r="H48" s="20"/>
      <c r="I48" s="45"/>
      <c r="J48" s="45" t="str">
        <f t="shared" si="4"/>
        <v> - </v>
      </c>
      <c r="K48" s="46"/>
    </row>
    <row r="49" spans="1:11" ht="15">
      <c r="A49" s="21"/>
      <c r="B49" s="18"/>
      <c r="C49" s="19"/>
      <c r="D49" s="20"/>
      <c r="E49" s="20" t="str">
        <f t="shared" si="3"/>
        <v> - </v>
      </c>
      <c r="F49" s="20"/>
      <c r="G49" s="20"/>
      <c r="H49" s="20"/>
      <c r="I49" s="45"/>
      <c r="J49" s="45" t="str">
        <f t="shared" si="4"/>
        <v> - </v>
      </c>
      <c r="K49" s="46"/>
    </row>
    <row r="50" spans="1:11" ht="15">
      <c r="A50" s="21"/>
      <c r="B50" s="18"/>
      <c r="C50" s="19"/>
      <c r="D50" s="20"/>
      <c r="E50" s="20" t="str">
        <f t="shared" si="3"/>
        <v> - </v>
      </c>
      <c r="F50" s="20"/>
      <c r="G50" s="20"/>
      <c r="H50" s="20"/>
      <c r="I50" s="45"/>
      <c r="J50" s="45" t="str">
        <f t="shared" si="4"/>
        <v> - </v>
      </c>
      <c r="K50" s="46"/>
    </row>
    <row r="51" spans="1:11" ht="15">
      <c r="A51" s="21"/>
      <c r="B51" s="18"/>
      <c r="C51" s="19"/>
      <c r="D51" s="20"/>
      <c r="E51" s="20" t="str">
        <f t="shared" si="3"/>
        <v> - </v>
      </c>
      <c r="F51" s="20"/>
      <c r="G51" s="20"/>
      <c r="H51" s="20"/>
      <c r="I51" s="45"/>
      <c r="J51" s="45" t="str">
        <f t="shared" si="4"/>
        <v> - </v>
      </c>
      <c r="K51" s="46"/>
    </row>
    <row r="52" spans="1:11" ht="15">
      <c r="A52" s="21"/>
      <c r="B52" s="18"/>
      <c r="C52" s="18"/>
      <c r="D52" s="20"/>
      <c r="E52" s="20" t="str">
        <f t="shared" si="3"/>
        <v> - </v>
      </c>
      <c r="F52" s="20"/>
      <c r="G52" s="20"/>
      <c r="H52" s="20"/>
      <c r="I52" s="45"/>
      <c r="J52" s="45" t="str">
        <f t="shared" si="4"/>
        <v> - </v>
      </c>
      <c r="K52" s="46"/>
    </row>
    <row r="53" spans="1:11" ht="18">
      <c r="A53" s="47"/>
      <c r="B53" s="48"/>
      <c r="C53" s="49" t="s">
        <v>96</v>
      </c>
      <c r="D53" s="50">
        <f aca="true" t="shared" si="5" ref="D53:I53">SUM(D41:D52)</f>
        <v>0</v>
      </c>
      <c r="E53" s="50">
        <f t="shared" si="5"/>
        <v>0</v>
      </c>
      <c r="F53" s="50">
        <f t="shared" si="5"/>
        <v>0</v>
      </c>
      <c r="G53" s="50">
        <f t="shared" si="5"/>
        <v>0</v>
      </c>
      <c r="H53" s="50">
        <f t="shared" si="5"/>
        <v>0</v>
      </c>
      <c r="I53" s="51">
        <f t="shared" si="5"/>
        <v>0</v>
      </c>
      <c r="J53" s="51" t="e">
        <f>IF(H53=" - "," - ",ROUND(I53*100/H53,1))</f>
        <v>#DIV/0!</v>
      </c>
      <c r="K53" s="52">
        <f>SUM(K41:K52)</f>
        <v>0</v>
      </c>
    </row>
    <row r="65" spans="1:7" ht="15.75">
      <c r="A65" s="68"/>
      <c r="B65" s="68"/>
      <c r="C65" s="68"/>
      <c r="D65" s="68"/>
      <c r="E65" s="68"/>
      <c r="F65" s="68"/>
      <c r="G65" s="68"/>
    </row>
    <row r="68" ht="20.25">
      <c r="A68" s="69"/>
    </row>
    <row r="84" spans="1:7" ht="18">
      <c r="A84" s="70"/>
      <c r="B84" s="70"/>
      <c r="C84" s="70"/>
      <c r="D84" s="70"/>
      <c r="E84" s="70"/>
      <c r="F84" s="70"/>
      <c r="G84" s="70"/>
    </row>
    <row r="87" spans="1:8" ht="23.25">
      <c r="A87" s="71"/>
      <c r="D87" s="72"/>
      <c r="E87" s="72"/>
      <c r="F87" s="72"/>
      <c r="G87" s="72"/>
      <c r="H87" s="72"/>
    </row>
    <row r="88" spans="4:8" ht="15">
      <c r="D88" s="72"/>
      <c r="E88" s="72"/>
      <c r="F88" s="72"/>
      <c r="G88" s="72"/>
      <c r="H88" s="72"/>
    </row>
    <row r="89" spans="1:8" ht="18">
      <c r="A89" s="73"/>
      <c r="B89" s="73"/>
      <c r="C89" s="73"/>
      <c r="D89" s="73"/>
      <c r="E89" s="73"/>
      <c r="F89" s="73"/>
      <c r="G89" s="73"/>
      <c r="H89" s="74"/>
    </row>
    <row r="90" spans="1:8" ht="18">
      <c r="A90" s="73"/>
      <c r="B90" s="73"/>
      <c r="C90" s="73"/>
      <c r="D90" s="73"/>
      <c r="E90" s="73"/>
      <c r="F90" s="73"/>
      <c r="G90" s="73"/>
      <c r="H90" s="74"/>
    </row>
    <row r="91" spans="1:8" ht="18">
      <c r="A91" s="73"/>
      <c r="B91" s="73"/>
      <c r="C91" s="73"/>
      <c r="D91" s="73"/>
      <c r="E91" s="73"/>
      <c r="F91" s="73"/>
      <c r="G91" s="73"/>
      <c r="H91" s="74"/>
    </row>
    <row r="92" ht="15">
      <c r="H92" s="72"/>
    </row>
    <row r="93" ht="15">
      <c r="H93" s="72"/>
    </row>
    <row r="94" ht="15">
      <c r="H94" s="72"/>
    </row>
    <row r="95" ht="15">
      <c r="H95" s="72"/>
    </row>
    <row r="96" ht="15">
      <c r="H96" s="72"/>
    </row>
    <row r="97" ht="15">
      <c r="H97" s="72"/>
    </row>
    <row r="98" ht="15">
      <c r="H98" s="72"/>
    </row>
    <row r="99" ht="15">
      <c r="H99" s="72"/>
    </row>
    <row r="100" ht="15">
      <c r="H100" s="72"/>
    </row>
    <row r="101" ht="15">
      <c r="H101" s="72"/>
    </row>
    <row r="102" ht="15">
      <c r="H102" s="72"/>
    </row>
    <row r="103" spans="1:8" ht="18">
      <c r="A103" s="70"/>
      <c r="B103" s="70"/>
      <c r="C103" s="70"/>
      <c r="D103" s="70"/>
      <c r="E103" s="70"/>
      <c r="F103" s="70"/>
      <c r="G103" s="70"/>
      <c r="H103" s="70"/>
    </row>
    <row r="106" spans="1:7" ht="20.25">
      <c r="A106" s="69"/>
      <c r="B106" s="69"/>
      <c r="D106" s="72"/>
      <c r="E106" s="72"/>
      <c r="F106" s="72"/>
      <c r="G106" s="72"/>
    </row>
    <row r="107" spans="4:7" ht="15">
      <c r="D107" s="72"/>
      <c r="E107" s="72"/>
      <c r="F107" s="72"/>
      <c r="G107" s="72"/>
    </row>
    <row r="122" spans="1:7" ht="18">
      <c r="A122" s="70"/>
      <c r="B122" s="70"/>
      <c r="C122" s="70"/>
      <c r="D122" s="70"/>
      <c r="E122" s="70"/>
      <c r="F122" s="70"/>
      <c r="G122" s="70"/>
    </row>
    <row r="125" ht="20.25">
      <c r="A125" s="69"/>
    </row>
    <row r="141" spans="1:7" ht="18">
      <c r="A141" s="70"/>
      <c r="B141" s="70"/>
      <c r="C141" s="70"/>
      <c r="D141" s="70"/>
      <c r="E141" s="70"/>
      <c r="F141" s="70"/>
      <c r="G141" s="70"/>
    </row>
    <row r="144" spans="1:7" ht="20.25">
      <c r="A144" s="69"/>
      <c r="D144" s="72"/>
      <c r="E144" s="72"/>
      <c r="F144" s="72"/>
      <c r="G144" s="72"/>
    </row>
    <row r="145" spans="4:7" ht="15">
      <c r="D145" s="72"/>
      <c r="E145" s="72"/>
      <c r="F145" s="72"/>
      <c r="G145" s="72"/>
    </row>
    <row r="160" spans="1:7" ht="18">
      <c r="A160" s="70"/>
      <c r="B160" s="70"/>
      <c r="C160" s="70"/>
      <c r="D160" s="70"/>
      <c r="E160" s="70"/>
      <c r="F160" s="70"/>
      <c r="G160" s="70"/>
    </row>
  </sheetData>
  <sheetProtection/>
  <printOptions/>
  <pageMargins left="0.75" right="0.75" top="1" bottom="1" header="0.5118055555555556" footer="0.5118055555555556"/>
  <pageSetup fitToHeight="1" fitToWidth="1" horizontalDpi="300" verticalDpi="3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13">
    <pageSetUpPr fitToPage="1"/>
  </sheetPr>
  <dimension ref="A1:L160"/>
  <sheetViews>
    <sheetView showGridLines="0" zoomScale="75" zoomScaleNormal="75" zoomScalePageLayoutView="0" workbookViewId="0" topLeftCell="A1">
      <selection activeCell="C5" sqref="C5"/>
    </sheetView>
  </sheetViews>
  <sheetFormatPr defaultColWidth="9.796875" defaultRowHeight="15.75"/>
  <cols>
    <col min="1" max="1" width="6.19921875" style="22" customWidth="1"/>
    <col min="2" max="2" width="1.8984375" style="22" customWidth="1"/>
    <col min="3" max="3" width="15.69921875" style="22" customWidth="1"/>
    <col min="4" max="4" width="5.296875" style="22" customWidth="1"/>
    <col min="5" max="5" width="8" style="22" customWidth="1"/>
    <col min="6" max="6" width="6.8984375" style="22" customWidth="1"/>
    <col min="7" max="7" width="8.796875" style="22" customWidth="1"/>
    <col min="8" max="8" width="6.09765625" style="22" customWidth="1"/>
    <col min="9" max="9" width="7.09765625" style="22" customWidth="1"/>
    <col min="10" max="10" width="5.796875" style="22" customWidth="1"/>
    <col min="11" max="11" width="6.8984375" style="22" customWidth="1"/>
    <col min="12" max="12" width="2.796875" style="22" customWidth="1"/>
    <col min="13" max="16384" width="9.796875" style="22" customWidth="1"/>
  </cols>
  <sheetData>
    <row r="1" ht="15">
      <c r="J1" s="23"/>
    </row>
    <row r="2" spans="1:8" ht="15">
      <c r="A2" s="22" t="s">
        <v>76</v>
      </c>
      <c r="D2" s="22">
        <v>8</v>
      </c>
      <c r="F2" s="22" t="s">
        <v>77</v>
      </c>
      <c r="H2" s="22">
        <v>13</v>
      </c>
    </row>
    <row r="4" spans="1:9" ht="23.25">
      <c r="A4" s="24" t="s">
        <v>78</v>
      </c>
      <c r="E4" s="24" t="str">
        <f>rozpis!F46</f>
        <v>doma</v>
      </c>
      <c r="G4" s="24" t="s">
        <v>79</v>
      </c>
      <c r="I4" s="25">
        <f>rozpis!E46</f>
        <v>40249</v>
      </c>
    </row>
    <row r="5" spans="1:10" ht="30">
      <c r="A5" s="26" t="s">
        <v>80</v>
      </c>
      <c r="B5" s="27"/>
      <c r="C5" s="27" t="str">
        <f>rozpis!H46</f>
        <v>Nový Bydžov</v>
      </c>
      <c r="F5" s="27"/>
      <c r="G5" s="28">
        <f>E32</f>
        <v>0</v>
      </c>
      <c r="H5" s="28" t="s">
        <v>81</v>
      </c>
      <c r="I5" s="28">
        <f>E35</f>
        <v>0</v>
      </c>
      <c r="J5" s="27"/>
    </row>
    <row r="6" spans="1:10" ht="30">
      <c r="A6" s="29">
        <f>IF(G5&gt;I5,1,0)</f>
        <v>0</v>
      </c>
      <c r="B6" s="27"/>
      <c r="C6" s="29">
        <f>IF(I5&gt;G5,1,0)</f>
        <v>0</v>
      </c>
      <c r="F6" s="30" t="s">
        <v>82</v>
      </c>
      <c r="G6" s="31">
        <v>0</v>
      </c>
      <c r="H6" s="31" t="s">
        <v>81</v>
      </c>
      <c r="I6" s="31">
        <v>0</v>
      </c>
      <c r="J6" s="32" t="s">
        <v>83</v>
      </c>
    </row>
    <row r="7" spans="1:4" ht="15">
      <c r="A7" s="22" t="s">
        <v>84</v>
      </c>
      <c r="C7" s="22" t="str">
        <f>rozpis!I46</f>
        <v>Truneček</v>
      </c>
      <c r="D7" s="22" t="str">
        <f>rozpis!J46</f>
        <v>Dočkal</v>
      </c>
    </row>
    <row r="9" spans="1:12" ht="18" customHeight="1">
      <c r="A9" s="33" t="s">
        <v>85</v>
      </c>
      <c r="B9" s="34"/>
      <c r="C9" s="34"/>
      <c r="D9" s="35"/>
      <c r="E9" s="36" t="s">
        <v>86</v>
      </c>
      <c r="F9" s="36" t="s">
        <v>87</v>
      </c>
      <c r="G9" s="36" t="s">
        <v>88</v>
      </c>
      <c r="H9" s="37" t="s">
        <v>89</v>
      </c>
      <c r="I9" s="38"/>
      <c r="J9" s="38"/>
      <c r="K9" s="39" t="s">
        <v>90</v>
      </c>
      <c r="L9" s="66"/>
    </row>
    <row r="10" spans="1:12" ht="18" customHeight="1">
      <c r="A10" s="9" t="s">
        <v>32</v>
      </c>
      <c r="B10" s="11"/>
      <c r="C10" s="10" t="s">
        <v>33</v>
      </c>
      <c r="D10" s="12" t="s">
        <v>91</v>
      </c>
      <c r="E10" s="12" t="s">
        <v>92</v>
      </c>
      <c r="F10" s="40"/>
      <c r="G10" s="40"/>
      <c r="H10" s="12" t="s">
        <v>93</v>
      </c>
      <c r="I10" s="41" t="s">
        <v>94</v>
      </c>
      <c r="J10" s="41" t="s">
        <v>95</v>
      </c>
      <c r="K10" s="42" t="s">
        <v>92</v>
      </c>
      <c r="L10" s="66"/>
    </row>
    <row r="11" spans="1:12" ht="18" customHeight="1">
      <c r="A11" s="13">
        <f>soupiska!C11</f>
        <v>12</v>
      </c>
      <c r="B11" s="15"/>
      <c r="C11" s="14" t="str">
        <f>soupiska!E11</f>
        <v>Čechovský Marek</v>
      </c>
      <c r="D11" s="16">
        <v>0</v>
      </c>
      <c r="E11" s="16">
        <f aca="true" t="shared" si="0" ref="E11:E31">IF(D11=0,"",3*F11+2*G11+I11)</f>
      </c>
      <c r="F11" s="20"/>
      <c r="G11" s="20"/>
      <c r="H11" s="20"/>
      <c r="I11" s="45"/>
      <c r="J11" s="45" t="str">
        <f aca="true" t="shared" si="1" ref="J11:J31">IF(AND(H11=0,I11=0)," - ",ROUND(I11*100/H11,1))</f>
        <v> - </v>
      </c>
      <c r="K11" s="46"/>
      <c r="L11" s="66"/>
    </row>
    <row r="12" spans="1:12" ht="18" customHeight="1">
      <c r="A12" s="21">
        <f>soupiska!C12</f>
        <v>0</v>
      </c>
      <c r="B12" s="18"/>
      <c r="C12" s="19" t="str">
        <f>soupiska!E12</f>
        <v>Dostál Radek</v>
      </c>
      <c r="D12" s="20">
        <v>0</v>
      </c>
      <c r="E12" s="20">
        <f t="shared" si="0"/>
      </c>
      <c r="F12" s="20"/>
      <c r="G12" s="20"/>
      <c r="H12" s="20"/>
      <c r="I12" s="45"/>
      <c r="J12" s="45" t="str">
        <f t="shared" si="1"/>
        <v> - </v>
      </c>
      <c r="K12" s="46"/>
      <c r="L12" s="66"/>
    </row>
    <row r="13" spans="1:12" ht="18" customHeight="1">
      <c r="A13" s="21">
        <f>soupiska!C13</f>
        <v>14</v>
      </c>
      <c r="B13" s="18"/>
      <c r="C13" s="19" t="str">
        <f>soupiska!E13</f>
        <v>Ducháček Ludvík</v>
      </c>
      <c r="D13" s="20">
        <v>0</v>
      </c>
      <c r="E13" s="20">
        <f t="shared" si="0"/>
      </c>
      <c r="F13" s="20"/>
      <c r="G13" s="20"/>
      <c r="H13" s="20"/>
      <c r="I13" s="45"/>
      <c r="J13" s="45" t="str">
        <f t="shared" si="1"/>
        <v> - </v>
      </c>
      <c r="K13" s="46"/>
      <c r="L13" s="66"/>
    </row>
    <row r="14" spans="1:12" ht="18" customHeight="1">
      <c r="A14" s="21">
        <f>soupiska!C14</f>
        <v>20</v>
      </c>
      <c r="B14" s="18"/>
      <c r="C14" s="19" t="str">
        <f>soupiska!E14</f>
        <v>Dvořák Milan</v>
      </c>
      <c r="D14" s="20">
        <v>0</v>
      </c>
      <c r="E14" s="20">
        <f t="shared" si="0"/>
      </c>
      <c r="F14" s="20"/>
      <c r="G14" s="20"/>
      <c r="H14" s="20"/>
      <c r="I14" s="45"/>
      <c r="J14" s="45" t="str">
        <f t="shared" si="1"/>
        <v> - </v>
      </c>
      <c r="K14" s="46"/>
      <c r="L14" s="66"/>
    </row>
    <row r="15" spans="1:12" ht="18" customHeight="1">
      <c r="A15" s="21">
        <f>soupiska!C15</f>
        <v>4</v>
      </c>
      <c r="B15" s="18"/>
      <c r="C15" s="19" t="str">
        <f>soupiska!E15</f>
        <v>Fiksa Ondřej</v>
      </c>
      <c r="D15" s="20">
        <v>0</v>
      </c>
      <c r="E15" s="20">
        <f t="shared" si="0"/>
      </c>
      <c r="F15" s="20"/>
      <c r="G15" s="20"/>
      <c r="H15" s="20"/>
      <c r="I15" s="45"/>
      <c r="J15" s="45" t="str">
        <f t="shared" si="1"/>
        <v> - </v>
      </c>
      <c r="K15" s="46"/>
      <c r="L15" s="66"/>
    </row>
    <row r="16" spans="1:12" ht="18" customHeight="1">
      <c r="A16" s="21">
        <f>soupiska!C16</f>
        <v>15</v>
      </c>
      <c r="B16" s="18"/>
      <c r="C16" s="19" t="str">
        <f>soupiska!E16</f>
        <v>Hedvičák Jaroslav</v>
      </c>
      <c r="D16" s="20">
        <v>0</v>
      </c>
      <c r="E16" s="20">
        <f t="shared" si="0"/>
      </c>
      <c r="F16" s="20"/>
      <c r="G16" s="20"/>
      <c r="H16" s="20"/>
      <c r="I16" s="45"/>
      <c r="J16" s="45" t="str">
        <f t="shared" si="1"/>
        <v> - </v>
      </c>
      <c r="K16" s="46"/>
      <c r="L16" s="66"/>
    </row>
    <row r="17" spans="1:12" ht="18" customHeight="1">
      <c r="A17" s="21">
        <f>soupiska!C17</f>
        <v>10</v>
      </c>
      <c r="B17" s="18"/>
      <c r="C17" s="19" t="str">
        <f>soupiska!E17</f>
        <v>Krontorád Pavel</v>
      </c>
      <c r="D17" s="20">
        <v>0</v>
      </c>
      <c r="E17" s="20">
        <f t="shared" si="0"/>
      </c>
      <c r="F17" s="20"/>
      <c r="G17" s="20"/>
      <c r="H17" s="20"/>
      <c r="I17" s="45"/>
      <c r="J17" s="45" t="str">
        <f t="shared" si="1"/>
        <v> - </v>
      </c>
      <c r="K17" s="46"/>
      <c r="L17" s="66"/>
    </row>
    <row r="18" spans="1:12" ht="18" customHeight="1">
      <c r="A18" s="21">
        <f>soupiska!C18</f>
        <v>7</v>
      </c>
      <c r="B18" s="18"/>
      <c r="C18" s="19" t="str">
        <f>soupiska!E18</f>
        <v>Krontorád Vít</v>
      </c>
      <c r="D18" s="20">
        <v>0</v>
      </c>
      <c r="E18" s="20">
        <f t="shared" si="0"/>
      </c>
      <c r="F18" s="20"/>
      <c r="G18" s="20"/>
      <c r="H18" s="20"/>
      <c r="I18" s="45"/>
      <c r="J18" s="45" t="str">
        <f t="shared" si="1"/>
        <v> - </v>
      </c>
      <c r="K18" s="46"/>
      <c r="L18" s="66"/>
    </row>
    <row r="19" spans="1:12" ht="18" customHeight="1">
      <c r="A19" s="21">
        <f>soupiska!C19</f>
        <v>6</v>
      </c>
      <c r="B19" s="18"/>
      <c r="C19" s="19" t="str">
        <f>soupiska!E19</f>
        <v>Krška Josef</v>
      </c>
      <c r="D19" s="20">
        <v>0</v>
      </c>
      <c r="E19" s="20">
        <f t="shared" si="0"/>
      </c>
      <c r="F19" s="20"/>
      <c r="G19" s="20"/>
      <c r="H19" s="20"/>
      <c r="I19" s="45"/>
      <c r="J19" s="45" t="str">
        <f t="shared" si="1"/>
        <v> - </v>
      </c>
      <c r="K19" s="46"/>
      <c r="L19" s="66"/>
    </row>
    <row r="20" spans="1:12" ht="18" customHeight="1">
      <c r="A20" s="21">
        <f>soupiska!C20</f>
        <v>18</v>
      </c>
      <c r="B20" s="18"/>
      <c r="C20" s="19" t="str">
        <f>soupiska!E20</f>
        <v>Maca Radek</v>
      </c>
      <c r="D20" s="20">
        <v>0</v>
      </c>
      <c r="E20" s="20">
        <f t="shared" si="0"/>
      </c>
      <c r="F20" s="20"/>
      <c r="G20" s="20"/>
      <c r="H20" s="20"/>
      <c r="I20" s="45"/>
      <c r="J20" s="45" t="str">
        <f t="shared" si="1"/>
        <v> - </v>
      </c>
      <c r="K20" s="46"/>
      <c r="L20" s="66"/>
    </row>
    <row r="21" spans="1:12" ht="18" customHeight="1">
      <c r="A21" s="21">
        <f>soupiska!C21</f>
        <v>17</v>
      </c>
      <c r="B21" s="18"/>
      <c r="C21" s="19" t="str">
        <f>soupiska!E21</f>
        <v>Müller Tomáš</v>
      </c>
      <c r="D21" s="20">
        <v>0</v>
      </c>
      <c r="E21" s="20">
        <f t="shared" si="0"/>
      </c>
      <c r="F21" s="20"/>
      <c r="G21" s="20"/>
      <c r="H21" s="20"/>
      <c r="I21" s="45"/>
      <c r="J21" s="45" t="str">
        <f t="shared" si="1"/>
        <v> - </v>
      </c>
      <c r="K21" s="46"/>
      <c r="L21" s="66"/>
    </row>
    <row r="22" spans="1:12" ht="18" customHeight="1">
      <c r="A22" s="21">
        <f>soupiska!C22</f>
        <v>17</v>
      </c>
      <c r="B22" s="18"/>
      <c r="C22" s="19" t="str">
        <f>soupiska!E22</f>
        <v>Müller Petr</v>
      </c>
      <c r="D22" s="20">
        <v>0</v>
      </c>
      <c r="E22" s="20">
        <f t="shared" si="0"/>
      </c>
      <c r="F22" s="20"/>
      <c r="G22" s="20"/>
      <c r="H22" s="20"/>
      <c r="I22" s="45"/>
      <c r="J22" s="45" t="str">
        <f t="shared" si="1"/>
        <v> - </v>
      </c>
      <c r="K22" s="46"/>
      <c r="L22" s="66"/>
    </row>
    <row r="23" spans="1:12" ht="18" customHeight="1">
      <c r="A23" s="21">
        <f>soupiska!C23</f>
        <v>16</v>
      </c>
      <c r="B23" s="18"/>
      <c r="C23" s="19" t="str">
        <f>soupiska!E23</f>
        <v>Nepustil Petr</v>
      </c>
      <c r="D23" s="20">
        <v>0</v>
      </c>
      <c r="E23" s="20">
        <f t="shared" si="0"/>
      </c>
      <c r="F23" s="20"/>
      <c r="G23" s="20"/>
      <c r="H23" s="20"/>
      <c r="I23" s="45"/>
      <c r="J23" s="45" t="str">
        <f t="shared" si="1"/>
        <v> - </v>
      </c>
      <c r="K23" s="46"/>
      <c r="L23" s="66"/>
    </row>
    <row r="24" spans="1:12" ht="18" customHeight="1">
      <c r="A24" s="21">
        <f>soupiska!C24</f>
        <v>8</v>
      </c>
      <c r="B24" s="18"/>
      <c r="C24" s="19" t="str">
        <f>soupiska!E24</f>
        <v>Petr Martin</v>
      </c>
      <c r="D24" s="20">
        <v>0</v>
      </c>
      <c r="E24" s="20">
        <f t="shared" si="0"/>
      </c>
      <c r="F24" s="20"/>
      <c r="G24" s="20"/>
      <c r="H24" s="20"/>
      <c r="I24" s="45"/>
      <c r="J24" s="45" t="str">
        <f t="shared" si="1"/>
        <v> - </v>
      </c>
      <c r="K24" s="46"/>
      <c r="L24" s="66"/>
    </row>
    <row r="25" spans="1:12" ht="18" customHeight="1">
      <c r="A25" s="21">
        <f>soupiska!C25</f>
        <v>0</v>
      </c>
      <c r="B25" s="18"/>
      <c r="C25" s="19" t="str">
        <f>soupiska!E25</f>
        <v>Teplý Petr</v>
      </c>
      <c r="D25" s="20">
        <v>0</v>
      </c>
      <c r="E25" s="20">
        <f t="shared" si="0"/>
      </c>
      <c r="F25" s="20"/>
      <c r="G25" s="20"/>
      <c r="H25" s="20"/>
      <c r="I25" s="45"/>
      <c r="J25" s="45" t="str">
        <f t="shared" si="1"/>
        <v> - </v>
      </c>
      <c r="K25" s="46"/>
      <c r="L25" s="66"/>
    </row>
    <row r="26" spans="1:12" ht="18" customHeight="1">
      <c r="A26" s="21">
        <f>soupiska!C26</f>
        <v>9</v>
      </c>
      <c r="B26" s="18"/>
      <c r="C26" s="19" t="str">
        <f>soupiska!E26</f>
        <v>Rychtář Jan</v>
      </c>
      <c r="D26" s="20">
        <v>0</v>
      </c>
      <c r="E26" s="20">
        <f t="shared" si="0"/>
      </c>
      <c r="F26" s="20"/>
      <c r="G26" s="20"/>
      <c r="H26" s="20"/>
      <c r="I26" s="45"/>
      <c r="J26" s="45" t="str">
        <f t="shared" si="1"/>
        <v> - </v>
      </c>
      <c r="K26" s="46"/>
      <c r="L26" s="66"/>
    </row>
    <row r="27" spans="1:12" ht="18" customHeight="1">
      <c r="A27" s="21">
        <f>soupiska!C27</f>
        <v>14</v>
      </c>
      <c r="B27" s="18"/>
      <c r="C27" s="19" t="str">
        <f>soupiska!E27</f>
        <v>Slezák Jakub</v>
      </c>
      <c r="D27" s="20">
        <v>0</v>
      </c>
      <c r="E27" s="20">
        <f t="shared" si="0"/>
      </c>
      <c r="F27" s="20"/>
      <c r="G27" s="20"/>
      <c r="H27" s="20"/>
      <c r="I27" s="45"/>
      <c r="J27" s="45" t="str">
        <f t="shared" si="1"/>
        <v> - </v>
      </c>
      <c r="K27" s="46"/>
      <c r="L27" s="66"/>
    </row>
    <row r="28" spans="1:12" ht="18" customHeight="1">
      <c r="A28" s="21">
        <f>soupiska!C28</f>
        <v>5</v>
      </c>
      <c r="B28" s="18"/>
      <c r="C28" s="19" t="str">
        <f>soupiska!E28</f>
        <v>Straka Tomáš</v>
      </c>
      <c r="D28" s="20">
        <v>0</v>
      </c>
      <c r="E28" s="20">
        <f t="shared" si="0"/>
      </c>
      <c r="F28" s="20"/>
      <c r="G28" s="20"/>
      <c r="H28" s="20"/>
      <c r="I28" s="45"/>
      <c r="J28" s="45" t="str">
        <f t="shared" si="1"/>
        <v> - </v>
      </c>
      <c r="K28" s="46"/>
      <c r="L28" s="66"/>
    </row>
    <row r="29" spans="1:12" ht="18" customHeight="1">
      <c r="A29" s="21">
        <f>soupiska!C29</f>
        <v>21</v>
      </c>
      <c r="B29" s="18"/>
      <c r="C29" s="19" t="str">
        <f>soupiska!E29</f>
        <v>Stríž Rostislav</v>
      </c>
      <c r="D29" s="20">
        <v>0</v>
      </c>
      <c r="E29" s="20">
        <f t="shared" si="0"/>
      </c>
      <c r="F29" s="20"/>
      <c r="G29" s="20"/>
      <c r="H29" s="20"/>
      <c r="I29" s="45"/>
      <c r="J29" s="45" t="str">
        <f t="shared" si="1"/>
        <v> - </v>
      </c>
      <c r="K29" s="46"/>
      <c r="L29" s="66"/>
    </row>
    <row r="30" spans="1:12" ht="18" customHeight="1">
      <c r="A30" s="21">
        <f>soupiska!C30</f>
        <v>0</v>
      </c>
      <c r="B30" s="18"/>
      <c r="C30" s="19" t="str">
        <f>soupiska!E30</f>
        <v>Šulc Michal</v>
      </c>
      <c r="D30" s="20">
        <v>0</v>
      </c>
      <c r="E30" s="20">
        <f t="shared" si="0"/>
      </c>
      <c r="F30" s="20"/>
      <c r="G30" s="20"/>
      <c r="H30" s="20"/>
      <c r="I30" s="45"/>
      <c r="J30" s="45" t="str">
        <f t="shared" si="1"/>
        <v> - </v>
      </c>
      <c r="K30" s="46"/>
      <c r="L30" s="66"/>
    </row>
    <row r="31" spans="1:12" ht="18" customHeight="1">
      <c r="A31" s="21">
        <f>soupiska!C31</f>
        <v>0</v>
      </c>
      <c r="B31" s="18"/>
      <c r="C31" s="19" t="str">
        <f>soupiska!E31</f>
        <v>Trojan Pavel</v>
      </c>
      <c r="D31" s="20">
        <v>0</v>
      </c>
      <c r="E31" s="20">
        <f t="shared" si="0"/>
      </c>
      <c r="F31" s="20"/>
      <c r="G31" s="20"/>
      <c r="H31" s="20"/>
      <c r="I31" s="45"/>
      <c r="J31" s="45" t="str">
        <f t="shared" si="1"/>
        <v> - </v>
      </c>
      <c r="K31" s="46"/>
      <c r="L31" s="66"/>
    </row>
    <row r="32" spans="1:12" ht="18" customHeight="1">
      <c r="A32" s="47"/>
      <c r="B32" s="48"/>
      <c r="C32" s="49" t="s">
        <v>96</v>
      </c>
      <c r="D32" s="50">
        <f aca="true" t="shared" si="2" ref="D32:I32">SUM(D11:D31)</f>
        <v>0</v>
      </c>
      <c r="E32" s="50">
        <f t="shared" si="2"/>
        <v>0</v>
      </c>
      <c r="F32" s="50">
        <f t="shared" si="2"/>
        <v>0</v>
      </c>
      <c r="G32" s="50">
        <f t="shared" si="2"/>
        <v>0</v>
      </c>
      <c r="H32" s="50">
        <f t="shared" si="2"/>
        <v>0</v>
      </c>
      <c r="I32" s="51">
        <f t="shared" si="2"/>
        <v>0</v>
      </c>
      <c r="J32" s="51" t="e">
        <f>IF(H32="0","0",ROUND(I32*100/H32,1))</f>
        <v>#DIV/0!</v>
      </c>
      <c r="K32" s="52">
        <f>SUM(K11:K31)</f>
        <v>0</v>
      </c>
      <c r="L32" s="66"/>
    </row>
    <row r="33" spans="1:12" ht="18" customHeight="1">
      <c r="A33" s="55"/>
      <c r="B33" s="55"/>
      <c r="C33" s="55"/>
      <c r="D33" s="56"/>
      <c r="E33" s="56"/>
      <c r="F33" s="56"/>
      <c r="G33" s="56"/>
      <c r="H33" s="56"/>
      <c r="I33" s="56"/>
      <c r="J33" s="56"/>
      <c r="K33" s="56"/>
      <c r="L33" s="78"/>
    </row>
    <row r="34" spans="1:11" ht="18" customHeight="1">
      <c r="A34" s="55"/>
      <c r="B34" s="55"/>
      <c r="C34" s="55"/>
      <c r="D34" s="56"/>
      <c r="E34" s="56"/>
      <c r="F34" s="56"/>
      <c r="G34" s="56"/>
      <c r="H34" s="56"/>
      <c r="I34" s="56"/>
      <c r="J34" s="56"/>
      <c r="K34" s="56"/>
    </row>
    <row r="35" spans="1:12" ht="18" customHeight="1">
      <c r="A35" s="57"/>
      <c r="B35" s="58"/>
      <c r="C35" s="59" t="s">
        <v>97</v>
      </c>
      <c r="D35" s="60">
        <f>D53</f>
        <v>0</v>
      </c>
      <c r="E35" s="60">
        <f>F35*3+G35*2+I35</f>
        <v>0</v>
      </c>
      <c r="F35" s="60">
        <f>F53</f>
        <v>0</v>
      </c>
      <c r="G35" s="60">
        <f>G53</f>
        <v>0</v>
      </c>
      <c r="H35" s="60">
        <f>H53</f>
        <v>0</v>
      </c>
      <c r="I35" s="61">
        <f>I53</f>
        <v>0</v>
      </c>
      <c r="J35" s="61" t="e">
        <f>IF(H35="0","0",ROUND(I35*100/H35,1))</f>
        <v>#DIV/0!</v>
      </c>
      <c r="K35" s="62">
        <f>K53</f>
        <v>0</v>
      </c>
      <c r="L35" s="66"/>
    </row>
    <row r="36" spans="1:11" ht="1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9" spans="1:11" ht="15">
      <c r="A39" s="33" t="s">
        <v>85</v>
      </c>
      <c r="B39" s="34"/>
      <c r="C39" s="34"/>
      <c r="D39" s="35"/>
      <c r="E39" s="36" t="s">
        <v>86</v>
      </c>
      <c r="F39" s="36" t="s">
        <v>87</v>
      </c>
      <c r="G39" s="36" t="s">
        <v>88</v>
      </c>
      <c r="H39" s="37" t="s">
        <v>89</v>
      </c>
      <c r="I39" s="38"/>
      <c r="J39" s="38"/>
      <c r="K39" s="39" t="s">
        <v>90</v>
      </c>
    </row>
    <row r="40" spans="1:11" ht="15">
      <c r="A40" s="9" t="s">
        <v>32</v>
      </c>
      <c r="B40" s="11"/>
      <c r="C40" s="10" t="s">
        <v>33</v>
      </c>
      <c r="D40" s="12" t="s">
        <v>91</v>
      </c>
      <c r="E40" s="12" t="s">
        <v>92</v>
      </c>
      <c r="F40" s="40"/>
      <c r="G40" s="40"/>
      <c r="H40" s="12" t="s">
        <v>93</v>
      </c>
      <c r="I40" s="41" t="s">
        <v>94</v>
      </c>
      <c r="J40" s="41" t="s">
        <v>95</v>
      </c>
      <c r="K40" s="42" t="s">
        <v>92</v>
      </c>
    </row>
    <row r="41" spans="1:11" ht="15">
      <c r="A41" s="21"/>
      <c r="B41" s="18"/>
      <c r="C41" s="19" t="s">
        <v>98</v>
      </c>
      <c r="D41" s="20"/>
      <c r="E41" s="20" t="str">
        <f aca="true" t="shared" si="3" ref="E41:E52">IF(D41=0," - ",3*F41+2*G41+I41)</f>
        <v> - </v>
      </c>
      <c r="F41" s="20"/>
      <c r="G41" s="20"/>
      <c r="H41" s="20"/>
      <c r="I41" s="45"/>
      <c r="J41" s="45" t="str">
        <f aca="true" t="shared" si="4" ref="J41:J52">IF(AND(H41=0,I41=0)," - ",ROUND(I41*100/H41,1))</f>
        <v> - </v>
      </c>
      <c r="K41" s="46"/>
    </row>
    <row r="42" spans="1:11" ht="15">
      <c r="A42" s="21"/>
      <c r="B42" s="18"/>
      <c r="C42" s="19"/>
      <c r="D42" s="20"/>
      <c r="E42" s="20" t="str">
        <f t="shared" si="3"/>
        <v> - </v>
      </c>
      <c r="F42" s="20"/>
      <c r="G42" s="20"/>
      <c r="H42" s="20"/>
      <c r="I42" s="45"/>
      <c r="J42" s="45" t="str">
        <f t="shared" si="4"/>
        <v> - </v>
      </c>
      <c r="K42" s="46"/>
    </row>
    <row r="43" spans="1:11" ht="15">
      <c r="A43" s="21"/>
      <c r="B43" s="18"/>
      <c r="C43" s="19"/>
      <c r="D43" s="20"/>
      <c r="E43" s="20" t="str">
        <f t="shared" si="3"/>
        <v> - </v>
      </c>
      <c r="F43" s="20"/>
      <c r="G43" s="20"/>
      <c r="H43" s="20"/>
      <c r="I43" s="45"/>
      <c r="J43" s="45" t="str">
        <f t="shared" si="4"/>
        <v> - </v>
      </c>
      <c r="K43" s="46"/>
    </row>
    <row r="44" spans="1:11" ht="15">
      <c r="A44" s="21"/>
      <c r="B44" s="18"/>
      <c r="C44" s="19"/>
      <c r="D44" s="20"/>
      <c r="E44" s="20" t="str">
        <f t="shared" si="3"/>
        <v> - </v>
      </c>
      <c r="F44" s="20"/>
      <c r="G44" s="20"/>
      <c r="H44" s="20"/>
      <c r="I44" s="45"/>
      <c r="J44" s="45" t="str">
        <f t="shared" si="4"/>
        <v> - </v>
      </c>
      <c r="K44" s="46"/>
    </row>
    <row r="45" spans="1:11" ht="15">
      <c r="A45" s="21"/>
      <c r="B45" s="18"/>
      <c r="C45" s="19"/>
      <c r="D45" s="20"/>
      <c r="E45" s="20" t="str">
        <f t="shared" si="3"/>
        <v> - </v>
      </c>
      <c r="F45" s="20"/>
      <c r="G45" s="20"/>
      <c r="H45" s="20"/>
      <c r="I45" s="45"/>
      <c r="J45" s="45" t="str">
        <f t="shared" si="4"/>
        <v> - </v>
      </c>
      <c r="K45" s="46"/>
    </row>
    <row r="46" spans="1:11" ht="15">
      <c r="A46" s="17"/>
      <c r="B46" s="18"/>
      <c r="C46" s="19"/>
      <c r="D46" s="20"/>
      <c r="E46" s="20" t="str">
        <f t="shared" si="3"/>
        <v> - </v>
      </c>
      <c r="F46" s="20"/>
      <c r="G46" s="20"/>
      <c r="H46" s="20"/>
      <c r="I46" s="45"/>
      <c r="J46" s="45" t="str">
        <f t="shared" si="4"/>
        <v> - </v>
      </c>
      <c r="K46" s="46"/>
    </row>
    <row r="47" spans="1:11" ht="15">
      <c r="A47" s="21"/>
      <c r="B47" s="18"/>
      <c r="C47" s="19"/>
      <c r="D47" s="20"/>
      <c r="E47" s="20" t="str">
        <f t="shared" si="3"/>
        <v> - </v>
      </c>
      <c r="F47" s="20"/>
      <c r="G47" s="20"/>
      <c r="H47" s="20"/>
      <c r="I47" s="45"/>
      <c r="J47" s="45" t="str">
        <f t="shared" si="4"/>
        <v> - </v>
      </c>
      <c r="K47" s="46"/>
    </row>
    <row r="48" spans="1:11" ht="15">
      <c r="A48" s="21"/>
      <c r="B48" s="18"/>
      <c r="C48" s="19"/>
      <c r="D48" s="20"/>
      <c r="E48" s="20" t="str">
        <f t="shared" si="3"/>
        <v> - </v>
      </c>
      <c r="F48" s="20"/>
      <c r="G48" s="20"/>
      <c r="H48" s="20"/>
      <c r="I48" s="45"/>
      <c r="J48" s="45" t="str">
        <f t="shared" si="4"/>
        <v> - </v>
      </c>
      <c r="K48" s="46"/>
    </row>
    <row r="49" spans="1:11" ht="15">
      <c r="A49" s="21"/>
      <c r="B49" s="18"/>
      <c r="C49" s="19"/>
      <c r="D49" s="20"/>
      <c r="E49" s="20" t="str">
        <f t="shared" si="3"/>
        <v> - </v>
      </c>
      <c r="F49" s="20"/>
      <c r="G49" s="20"/>
      <c r="H49" s="20"/>
      <c r="I49" s="45"/>
      <c r="J49" s="45" t="str">
        <f t="shared" si="4"/>
        <v> - </v>
      </c>
      <c r="K49" s="46"/>
    </row>
    <row r="50" spans="1:11" ht="15">
      <c r="A50" s="21"/>
      <c r="B50" s="18"/>
      <c r="C50" s="19"/>
      <c r="D50" s="20"/>
      <c r="E50" s="20" t="str">
        <f t="shared" si="3"/>
        <v> - </v>
      </c>
      <c r="F50" s="20"/>
      <c r="G50" s="20"/>
      <c r="H50" s="20"/>
      <c r="I50" s="45"/>
      <c r="J50" s="45" t="str">
        <f t="shared" si="4"/>
        <v> - </v>
      </c>
      <c r="K50" s="46"/>
    </row>
    <row r="51" spans="1:11" ht="15">
      <c r="A51" s="21"/>
      <c r="B51" s="18"/>
      <c r="C51" s="19"/>
      <c r="D51" s="20"/>
      <c r="E51" s="20" t="str">
        <f t="shared" si="3"/>
        <v> - </v>
      </c>
      <c r="F51" s="20"/>
      <c r="G51" s="20"/>
      <c r="H51" s="20"/>
      <c r="I51" s="45"/>
      <c r="J51" s="45" t="str">
        <f t="shared" si="4"/>
        <v> - </v>
      </c>
      <c r="K51" s="46"/>
    </row>
    <row r="52" spans="1:11" ht="15">
      <c r="A52" s="21"/>
      <c r="B52" s="18"/>
      <c r="C52" s="18"/>
      <c r="D52" s="20"/>
      <c r="E52" s="20" t="str">
        <f t="shared" si="3"/>
        <v> - </v>
      </c>
      <c r="F52" s="20"/>
      <c r="G52" s="20"/>
      <c r="H52" s="20"/>
      <c r="I52" s="45"/>
      <c r="J52" s="45" t="str">
        <f t="shared" si="4"/>
        <v> - </v>
      </c>
      <c r="K52" s="46"/>
    </row>
    <row r="53" spans="1:11" ht="18">
      <c r="A53" s="47"/>
      <c r="B53" s="48"/>
      <c r="C53" s="49" t="s">
        <v>96</v>
      </c>
      <c r="D53" s="50">
        <f aca="true" t="shared" si="5" ref="D53:I53">SUM(D41:D52)</f>
        <v>0</v>
      </c>
      <c r="E53" s="50">
        <f t="shared" si="5"/>
        <v>0</v>
      </c>
      <c r="F53" s="50">
        <f t="shared" si="5"/>
        <v>0</v>
      </c>
      <c r="G53" s="50">
        <f t="shared" si="5"/>
        <v>0</v>
      </c>
      <c r="H53" s="50">
        <f t="shared" si="5"/>
        <v>0</v>
      </c>
      <c r="I53" s="51">
        <f t="shared" si="5"/>
        <v>0</v>
      </c>
      <c r="J53" s="51" t="e">
        <f>IF(H53=" - "," - ",ROUND(I53*100/H53,1))</f>
        <v>#DIV/0!</v>
      </c>
      <c r="K53" s="52">
        <f>SUM(K41:K52)</f>
        <v>0</v>
      </c>
    </row>
    <row r="65" spans="1:7" ht="15.75">
      <c r="A65" s="68"/>
      <c r="B65" s="68"/>
      <c r="C65" s="68"/>
      <c r="D65" s="68"/>
      <c r="E65" s="68"/>
      <c r="F65" s="68"/>
      <c r="G65" s="68"/>
    </row>
    <row r="68" ht="20.25">
      <c r="A68" s="69"/>
    </row>
    <row r="84" spans="1:7" ht="18">
      <c r="A84" s="70"/>
      <c r="B84" s="70"/>
      <c r="C84" s="70"/>
      <c r="D84" s="70"/>
      <c r="E84" s="70"/>
      <c r="F84" s="70"/>
      <c r="G84" s="70"/>
    </row>
    <row r="87" spans="1:8" ht="23.25">
      <c r="A87" s="71"/>
      <c r="D87" s="72"/>
      <c r="E87" s="72"/>
      <c r="F87" s="72"/>
      <c r="G87" s="72"/>
      <c r="H87" s="72"/>
    </row>
    <row r="88" spans="4:8" ht="15">
      <c r="D88" s="72"/>
      <c r="E88" s="72"/>
      <c r="F88" s="72"/>
      <c r="G88" s="72"/>
      <c r="H88" s="72"/>
    </row>
    <row r="89" spans="1:8" ht="18">
      <c r="A89" s="73"/>
      <c r="B89" s="73"/>
      <c r="C89" s="73"/>
      <c r="D89" s="73"/>
      <c r="E89" s="73"/>
      <c r="F89" s="73"/>
      <c r="G89" s="73"/>
      <c r="H89" s="74"/>
    </row>
    <row r="90" spans="1:8" ht="18">
      <c r="A90" s="73"/>
      <c r="B90" s="73"/>
      <c r="C90" s="73"/>
      <c r="D90" s="73"/>
      <c r="E90" s="73"/>
      <c r="F90" s="73"/>
      <c r="G90" s="73"/>
      <c r="H90" s="74"/>
    </row>
    <row r="91" spans="1:8" ht="18">
      <c r="A91" s="73"/>
      <c r="B91" s="73"/>
      <c r="C91" s="73"/>
      <c r="D91" s="73"/>
      <c r="E91" s="73"/>
      <c r="F91" s="73"/>
      <c r="G91" s="73"/>
      <c r="H91" s="74"/>
    </row>
    <row r="92" ht="15">
      <c r="H92" s="72"/>
    </row>
    <row r="93" ht="15">
      <c r="H93" s="72"/>
    </row>
    <row r="94" ht="15">
      <c r="H94" s="72"/>
    </row>
    <row r="95" ht="15">
      <c r="H95" s="72"/>
    </row>
    <row r="96" ht="15">
      <c r="H96" s="72"/>
    </row>
    <row r="97" ht="15">
      <c r="H97" s="72"/>
    </row>
    <row r="98" ht="15">
      <c r="H98" s="72"/>
    </row>
    <row r="99" ht="15">
      <c r="H99" s="72"/>
    </row>
    <row r="100" ht="15">
      <c r="H100" s="72"/>
    </row>
    <row r="101" ht="15">
      <c r="H101" s="72"/>
    </row>
    <row r="102" ht="15">
      <c r="H102" s="72"/>
    </row>
    <row r="103" spans="1:8" ht="18">
      <c r="A103" s="70"/>
      <c r="B103" s="70"/>
      <c r="C103" s="70"/>
      <c r="D103" s="70"/>
      <c r="E103" s="70"/>
      <c r="F103" s="70"/>
      <c r="G103" s="70"/>
      <c r="H103" s="70"/>
    </row>
    <row r="106" spans="1:7" ht="20.25">
      <c r="A106" s="69"/>
      <c r="B106" s="69"/>
      <c r="D106" s="72"/>
      <c r="E106" s="72"/>
      <c r="F106" s="72"/>
      <c r="G106" s="72"/>
    </row>
    <row r="107" spans="4:7" ht="15">
      <c r="D107" s="72"/>
      <c r="E107" s="72"/>
      <c r="F107" s="72"/>
      <c r="G107" s="72"/>
    </row>
    <row r="122" spans="1:7" ht="18">
      <c r="A122" s="70"/>
      <c r="B122" s="70"/>
      <c r="C122" s="70"/>
      <c r="D122" s="70"/>
      <c r="E122" s="70"/>
      <c r="F122" s="70"/>
      <c r="G122" s="70"/>
    </row>
    <row r="125" ht="20.25">
      <c r="A125" s="69"/>
    </row>
    <row r="141" spans="1:7" ht="18">
      <c r="A141" s="70"/>
      <c r="B141" s="70"/>
      <c r="C141" s="70"/>
      <c r="D141" s="70"/>
      <c r="E141" s="70"/>
      <c r="F141" s="70"/>
      <c r="G141" s="70"/>
    </row>
    <row r="144" spans="1:7" ht="20.25">
      <c r="A144" s="69"/>
      <c r="D144" s="72"/>
      <c r="E144" s="72"/>
      <c r="F144" s="72"/>
      <c r="G144" s="72"/>
    </row>
    <row r="145" spans="4:7" ht="15">
      <c r="D145" s="72"/>
      <c r="E145" s="72"/>
      <c r="F145" s="72"/>
      <c r="G145" s="72"/>
    </row>
    <row r="160" spans="1:7" ht="18">
      <c r="A160" s="70"/>
      <c r="B160" s="70"/>
      <c r="C160" s="70"/>
      <c r="D160" s="70"/>
      <c r="E160" s="70"/>
      <c r="F160" s="70"/>
      <c r="G160" s="70"/>
    </row>
  </sheetData>
  <sheetProtection/>
  <printOptions/>
  <pageMargins left="0.75" right="0.75" top="1" bottom="1" header="0.5118055555555556" footer="0.5118055555555556"/>
  <pageSetup fitToHeight="1" fitToWidth="1" horizontalDpi="300" verticalDpi="300" orientation="portrait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45">
    <pageSetUpPr fitToPage="1"/>
  </sheetPr>
  <dimension ref="A1:M39"/>
  <sheetViews>
    <sheetView showGridLines="0" zoomScale="75" zoomScaleNormal="75" zoomScalePageLayoutView="0" workbookViewId="0" topLeftCell="A1">
      <selection activeCell="B6" sqref="B6"/>
    </sheetView>
  </sheetViews>
  <sheetFormatPr defaultColWidth="8.8984375" defaultRowHeight="15.75"/>
  <cols>
    <col min="1" max="1" width="4.09765625" style="22" customWidth="1"/>
    <col min="2" max="2" width="1.796875" style="22" customWidth="1"/>
    <col min="3" max="3" width="15.69921875" style="22" customWidth="1"/>
    <col min="4" max="4" width="5.19921875" style="22" customWidth="1"/>
    <col min="5" max="5" width="7.69921875" style="22" customWidth="1"/>
    <col min="6" max="6" width="7.3984375" style="22" customWidth="1"/>
    <col min="7" max="7" width="7.09765625" style="22" customWidth="1"/>
    <col min="8" max="8" width="8.296875" style="22" customWidth="1"/>
    <col min="9" max="9" width="8" style="22" customWidth="1"/>
    <col min="10" max="10" width="8.69921875" style="22" customWidth="1"/>
    <col min="11" max="11" width="6.69921875" style="22" customWidth="1"/>
    <col min="12" max="12" width="2.69921875" style="22" customWidth="1"/>
    <col min="13" max="16384" width="8.8984375" style="22" customWidth="1"/>
  </cols>
  <sheetData>
    <row r="1" spans="2:6" ht="20.25">
      <c r="B1" s="79"/>
      <c r="C1" s="79" t="s">
        <v>103</v>
      </c>
      <c r="D1" s="79"/>
      <c r="E1" s="79">
        <f>E4</f>
        <v>11</v>
      </c>
      <c r="F1" s="79" t="s">
        <v>104</v>
      </c>
    </row>
    <row r="3" spans="4:9" ht="15.75">
      <c r="D3" s="80" t="s">
        <v>86</v>
      </c>
      <c r="E3" s="80" t="s">
        <v>105</v>
      </c>
      <c r="F3" s="80" t="s">
        <v>106</v>
      </c>
      <c r="G3" s="80" t="s">
        <v>107</v>
      </c>
      <c r="H3" s="80"/>
      <c r="I3" s="80" t="s">
        <v>108</v>
      </c>
    </row>
    <row r="4" spans="1:13" ht="23.25">
      <c r="A4" s="81" t="s">
        <v>109</v>
      </c>
      <c r="B4" s="82"/>
      <c r="C4" s="82"/>
      <c r="D4" s="83">
        <f>F4*2+G4</f>
        <v>18</v>
      </c>
      <c r="E4" s="83">
        <f>F4+G4</f>
        <v>11</v>
      </c>
      <c r="F4" s="83">
        <f>'Z02'!A6+'Z01'!A6+'Z03'!A6+'Z08'!A6+'Z04'!A6+'Z09'!A6+'Z07'!A6+'Z05'!A6+'Z06'!A6+'Z10'!A6+'Z11'!A6+'Z12'!A6+'Z13'!A6+'Z14'!A6+'Z15'!A6+'Z16'!A6+'Z17'!A6+'Z18'!A6</f>
        <v>7</v>
      </c>
      <c r="G4" s="83">
        <f>'Z02'!C6+'Z01'!C6+'Z03'!C6+'Z08'!C6+'Z04'!C6+'Z09'!C6+'Z07'!C6+'Z05'!C6+'Z06'!C6+'Z10'!C6+'Z11'!C6+'Z12'!C6+'Z13'!C6+'Z14'!C6+'Z15'!C6+'Z16'!C6+'Z17'!C6+'Z18'!C6</f>
        <v>4</v>
      </c>
      <c r="H4" s="83">
        <f>'Z02'!G5+'Z01'!G5+'Z03'!G5+'Z08'!G5+'Z04'!G5+'Z09'!G5+'Z07'!G5+'Z05'!G5+'Z06'!G5+'Z10'!G5+'Z11'!G5+'Z12'!G5+'Z13'!G5+'Z14'!G5+'Z15'!G5+'Z16'!G5+'Z17'!G5+'Z18'!G5</f>
        <v>811</v>
      </c>
      <c r="I4" s="83" t="s">
        <v>110</v>
      </c>
      <c r="J4" s="83">
        <f>'Z02'!I5+'Z01'!I5+'Z03'!I5+'Z08'!I5+'Z04'!I5+'Z09'!I5+'Z07'!I5+'Z05'!I5+'Z06'!I5+'Z10'!I5+'Z11'!I5+'Z12'!I5+'Z13'!I5+'Z14'!I5+'Z15'!I5+'Z16'!I5+'Z17'!I5+'Z18'!I5</f>
        <v>654</v>
      </c>
      <c r="K4" s="82"/>
      <c r="L4" s="22">
        <f>IF(H4&lt;J4,"-","")</f>
      </c>
      <c r="M4" s="22">
        <f>ABS(H4-J4)</f>
        <v>157</v>
      </c>
    </row>
    <row r="5" spans="1:13" ht="23.25">
      <c r="A5" s="82"/>
      <c r="B5" s="82"/>
      <c r="C5" s="81"/>
      <c r="D5" s="22" t="s">
        <v>12</v>
      </c>
      <c r="E5" s="81"/>
      <c r="F5" s="81"/>
      <c r="G5" s="84" t="s">
        <v>111</v>
      </c>
      <c r="H5" s="83">
        <f>'Z02'!G6+'Z01'!G6+'Z03'!G6+'Z08'!G6+'Z04'!G6+'Z09'!G6+'Z07'!G6+'Z05'!G6+'Z06'!G6+'Z10'!G6+'Z11'!G6+'Z12'!G6+'Z13'!G6+'Z14'!G6+'Z15'!G6+'Z16'!G6+'Z17'!G6+'Z18'!G6</f>
        <v>390</v>
      </c>
      <c r="I5" s="83" t="s">
        <v>110</v>
      </c>
      <c r="J5" s="83">
        <f>'Z02'!I6+'Z01'!I6+'Z03'!I6+'Z08'!I6+'Z04'!I6+'Z09'!I6+'Z07'!I6+'Z05'!I6+'Z06'!I6+'Z10'!I6+'Z11'!I6+'Z12'!I6+'Z13'!I6+'Z14'!I6+'Z15'!I6+'Z16'!I6+'Z17'!I6+'Z18'!I6</f>
        <v>311</v>
      </c>
      <c r="K5" s="81" t="s">
        <v>83</v>
      </c>
      <c r="L5" s="22">
        <f>IF(H5&lt;J5,"-","")</f>
      </c>
      <c r="M5" s="22">
        <f>ABS(H5-J5)</f>
        <v>79</v>
      </c>
    </row>
    <row r="6" spans="3:13" ht="15">
      <c r="C6" s="22" t="s">
        <v>112</v>
      </c>
      <c r="D6" s="22" t="s">
        <v>113</v>
      </c>
      <c r="H6" s="22">
        <f>ROUND(H4/$E$4,0)</f>
        <v>74</v>
      </c>
      <c r="I6" s="85" t="s">
        <v>110</v>
      </c>
      <c r="J6" s="22">
        <f>ROUND(J4/$E$4,0)</f>
        <v>59</v>
      </c>
      <c r="L6" s="22">
        <f>IF(H6&lt;J6,"-","")</f>
      </c>
      <c r="M6" s="22">
        <f>ABS(H6-J6)</f>
        <v>15</v>
      </c>
    </row>
    <row r="7" spans="4:13" ht="22.5" customHeight="1">
      <c r="D7" s="22" t="s">
        <v>12</v>
      </c>
      <c r="G7" s="86" t="s">
        <v>111</v>
      </c>
      <c r="H7" s="22">
        <f>ROUND(H5/E4,0)</f>
        <v>35</v>
      </c>
      <c r="I7" s="85" t="s">
        <v>110</v>
      </c>
      <c r="J7" s="22">
        <f>ROUND(J5/E4,0)</f>
        <v>28</v>
      </c>
      <c r="K7" s="22" t="s">
        <v>83</v>
      </c>
      <c r="L7" s="22">
        <f>IF(H7&lt;J7,"-","")</f>
      </c>
      <c r="M7" s="22">
        <f>ABS(H7-J7)</f>
        <v>7</v>
      </c>
    </row>
    <row r="8" spans="7:9" ht="22.5" customHeight="1">
      <c r="G8" s="86"/>
      <c r="I8" s="85"/>
    </row>
    <row r="9" spans="1:13" ht="15">
      <c r="A9" s="33" t="s">
        <v>85</v>
      </c>
      <c r="B9" s="34"/>
      <c r="C9" s="34"/>
      <c r="D9" s="35"/>
      <c r="E9" s="36" t="s">
        <v>86</v>
      </c>
      <c r="F9" s="36" t="s">
        <v>87</v>
      </c>
      <c r="G9" s="36" t="s">
        <v>88</v>
      </c>
      <c r="H9" s="37" t="s">
        <v>89</v>
      </c>
      <c r="I9" s="38"/>
      <c r="J9" s="38"/>
      <c r="K9" s="39" t="s">
        <v>90</v>
      </c>
      <c r="M9" s="39" t="s">
        <v>112</v>
      </c>
    </row>
    <row r="10" spans="1:13" ht="15">
      <c r="A10" s="9"/>
      <c r="B10" s="11"/>
      <c r="C10" s="11"/>
      <c r="D10" s="12" t="s">
        <v>91</v>
      </c>
      <c r="E10" s="12" t="s">
        <v>92</v>
      </c>
      <c r="F10" s="40"/>
      <c r="G10" s="40"/>
      <c r="H10" s="12" t="s">
        <v>93</v>
      </c>
      <c r="I10" s="41" t="s">
        <v>94</v>
      </c>
      <c r="J10" s="41" t="s">
        <v>95</v>
      </c>
      <c r="K10" s="42" t="s">
        <v>92</v>
      </c>
      <c r="M10" s="42" t="s">
        <v>114</v>
      </c>
    </row>
    <row r="11" spans="1:13" ht="15">
      <c r="A11" s="87">
        <f>soupiska!C11</f>
        <v>12</v>
      </c>
      <c r="B11" s="88"/>
      <c r="C11" s="89" t="str">
        <f>soupiska!E11</f>
        <v>Čechovský Marek</v>
      </c>
      <c r="D11" s="90">
        <f>'Z02'!D11+'Z01'!D11+'Z03'!D11+'Z08'!D11+'Z04'!D11+'Z09'!D11+'Z07'!D11+'Z05'!D11+'Z06'!D11+'Z10'!D11+'Z11'!D11+'Z12'!D11+'Z13'!D11+'Z14'!D11+'Z15'!D11+'Z16'!D11+'Z17'!D11+'Z18'!D11</f>
        <v>5</v>
      </c>
      <c r="E11" s="90">
        <f>IF(D11=0,0,3*F11+2*G11+I11)</f>
        <v>96</v>
      </c>
      <c r="F11" s="90">
        <f>'Z02'!F11+'Z01'!F11+'Z03'!F11+'Z08'!F11+'Z04'!F11+'Z09'!F11+'Z07'!F11+'Z05'!F11+'Z06'!F11+'Z10'!F11+'Z11'!F11+'Z12'!F11+'Z13'!F11+'Z14'!F11+'Z15'!F11+'Z16'!F11+'Z17'!F11+'Z18'!F11</f>
        <v>0</v>
      </c>
      <c r="G11" s="90">
        <f>'Z02'!G11+'Z01'!G11+'Z03'!G11+'Z08'!G11+'Z04'!G11+'Z09'!G11+'Z07'!G11+'Z05'!G11+'Z06'!G11+'Z10'!G11+'Z11'!G11+'Z12'!G11+'Z13'!G11+'Z14'!G11+'Z15'!G11+'Z16'!G11+'Z17'!G11+'Z18'!G11</f>
        <v>40</v>
      </c>
      <c r="H11" s="91">
        <f>'Z02'!H11+'Z01'!H11+'Z03'!H11+'Z08'!H11+'Z04'!H11+'Z09'!H11+'Z07'!H11+'Z05'!H11+'Z06'!H11+'Z10'!H11+'Z11'!H11+'Z12'!H11+'Z13'!H11+'Z14'!H11+'Z15'!H11+'Z16'!H11+'Z17'!H11+'Z18'!H11</f>
        <v>24</v>
      </c>
      <c r="I11" s="92">
        <f>'Z02'!I11+'Z01'!I11+'Z03'!I11+'Z08'!I11+'Z04'!I11+'Z09'!I11+'Z07'!I11+'Z05'!I11+'Z06'!I11+'Z10'!I11+'Z11'!I11+'Z12'!I11+'Z13'!I11+'Z14'!I11+'Z15'!I11+'Z16'!I11+'Z17'!I11+'Z18'!I11</f>
        <v>16</v>
      </c>
      <c r="J11" s="93">
        <f>IF(AND(H11=0,I11=0)," - ",ROUND(I11*100/H11,1))</f>
        <v>66.7</v>
      </c>
      <c r="K11" s="94">
        <f>'Z02'!K11+'Z01'!K11+'Z03'!K11+'Z08'!K11+'Z04'!K11+'Z09'!K11+'Z07'!K11+'Z05'!K11+'Z06'!K11+'Z10'!K11+'Z11'!K11+'Z12'!K11+'Z13'!K11+'Z14'!K11+'Z15'!K11+'Z16'!K11+'Z17'!K11+'Z18'!K11</f>
        <v>19</v>
      </c>
      <c r="M11" s="44">
        <f>IF(D11=0,"",ROUND(E11/D11,0))</f>
        <v>19</v>
      </c>
    </row>
    <row r="12" spans="1:13" ht="15">
      <c r="A12" s="95">
        <f>soupiska!C12</f>
        <v>0</v>
      </c>
      <c r="B12" s="53"/>
      <c r="C12" s="96" t="str">
        <f>soupiska!E12</f>
        <v>Dostál Radek</v>
      </c>
      <c r="D12" s="20">
        <f>'Z02'!D12+'Z01'!D12+'Z03'!D12+'Z08'!D12+'Z04'!D12+'Z09'!D12+'Z07'!D12+'Z05'!D12+'Z06'!D12+'Z10'!D12+'Z11'!D12+'Z12'!D12+'Z13'!D12+'Z14'!D12+'Z15'!D12+'Z16'!D12+'Z17'!D12+'Z18'!D12</f>
        <v>0</v>
      </c>
      <c r="E12" s="20">
        <f>IF(D12=0,0,3*F12+2*G12+I12)</f>
        <v>0</v>
      </c>
      <c r="F12" s="20">
        <f>'Z02'!F12+'Z01'!F12+'Z03'!F12+'Z08'!F12+'Z04'!F12+'Z09'!F12+'Z07'!F12+'Z05'!F12+'Z06'!F12+'Z10'!F12+'Z11'!F12+'Z12'!F12+'Z13'!F12+'Z14'!F12+'Z15'!F12+'Z16'!F12+'Z17'!F12+'Z18'!F12</f>
        <v>0</v>
      </c>
      <c r="G12" s="20">
        <f>'Z02'!G12+'Z01'!G12+'Z03'!G12+'Z08'!G12+'Z04'!G12+'Z09'!G12+'Z07'!G12+'Z05'!G12+'Z06'!G12+'Z10'!G12+'Z11'!G12+'Z12'!G12+'Z13'!G12+'Z14'!G12+'Z15'!G12+'Z16'!G12+'Z17'!G12+'Z18'!G12</f>
        <v>0</v>
      </c>
      <c r="H12" s="97">
        <f>'Z02'!H12+'Z01'!H12+'Z03'!H12+'Z08'!H12+'Z04'!H12+'Z09'!H12+'Z07'!H12+'Z05'!H12+'Z06'!H12+'Z10'!H12+'Z11'!H12+'Z12'!H12+'Z13'!H12+'Z14'!H12+'Z15'!H12+'Z16'!H12+'Z17'!H12+'Z18'!H12</f>
        <v>0</v>
      </c>
      <c r="I12" s="98">
        <f>'Z02'!I12+'Z01'!I12+'Z03'!I12+'Z08'!I12+'Z04'!I12+'Z09'!I12+'Z07'!I12+'Z05'!I12+'Z06'!I12+'Z10'!I12+'Z11'!I12+'Z12'!I12+'Z13'!I12+'Z14'!I12+'Z15'!I12+'Z16'!I12+'Z17'!I12+'Z18'!I12</f>
        <v>0</v>
      </c>
      <c r="J12" s="99" t="str">
        <f>IF(AND(H12=0,I12=0)," - ",ROUND(I12*100/H12,1))</f>
        <v> - </v>
      </c>
      <c r="K12" s="100">
        <f>'Z02'!K12+'Z01'!K12+'Z03'!K12+'Z08'!K12+'Z04'!K12+'Z09'!K12+'Z07'!K12+'Z05'!K12+'Z06'!K12+'Z10'!K12+'Z11'!K12+'Z12'!K12+'Z13'!K12+'Z14'!K12+'Z15'!K12+'Z16'!K12+'Z17'!K12+'Z18'!K12</f>
        <v>0</v>
      </c>
      <c r="M12" s="46">
        <f>IF(D12=0,"",ROUND(E12/D12,0))</f>
      </c>
    </row>
    <row r="13" spans="1:13" ht="15">
      <c r="A13" s="21">
        <f>soupiska!C13</f>
        <v>14</v>
      </c>
      <c r="B13" s="18"/>
      <c r="C13" s="19" t="str">
        <f>soupiska!E13</f>
        <v>Ducháček Ludvík</v>
      </c>
      <c r="D13" s="20">
        <f>'Z02'!D13+'Z01'!D13+'Z03'!D13+'Z08'!D13+'Z04'!D13+'Z09'!D13+'Z07'!D13+'Z05'!D13+'Z06'!D13+'Z10'!D13+'Z11'!D13+'Z12'!D13+'Z13'!D13+'Z14'!D13+'Z15'!D13+'Z16'!D13+'Z17'!D13+'Z18'!D13</f>
        <v>0</v>
      </c>
      <c r="E13" s="20">
        <f aca="true" t="shared" si="0" ref="E13:E31">IF(D13=0,0,3*F13+2*G13+I13)</f>
        <v>0</v>
      </c>
      <c r="F13" s="20">
        <f>'Z02'!F13+'Z01'!F13+'Z03'!F13+'Z08'!F13+'Z04'!F13+'Z09'!F13+'Z07'!F13+'Z05'!F13+'Z06'!F13+'Z10'!F13+'Z11'!F13+'Z12'!F13+'Z13'!F13+'Z14'!F13+'Z15'!F13+'Z16'!F13+'Z17'!F13+'Z18'!F13</f>
        <v>0</v>
      </c>
      <c r="G13" s="20">
        <f>'Z02'!G13+'Z01'!G13+'Z03'!G13+'Z08'!G13+'Z04'!G13+'Z09'!G13+'Z07'!G13+'Z05'!G13+'Z06'!G13+'Z10'!G13+'Z11'!G13+'Z12'!G13+'Z13'!G13+'Z14'!G13+'Z15'!G13+'Z16'!G13+'Z17'!G13+'Z18'!G13</f>
        <v>0</v>
      </c>
      <c r="H13" s="97">
        <f>'Z02'!H13+'Z01'!H13+'Z03'!H13+'Z08'!H13+'Z04'!H13+'Z09'!H13+'Z07'!H13+'Z05'!H13+'Z06'!H13+'Z10'!H13+'Z11'!H13+'Z12'!H13+'Z13'!H13+'Z14'!H13+'Z15'!H13+'Z16'!H13+'Z17'!H13+'Z18'!H13</f>
        <v>0</v>
      </c>
      <c r="I13" s="98">
        <f>'Z02'!I13+'Z01'!I13+'Z03'!I13+'Z08'!I13+'Z04'!I13+'Z09'!I13+'Z07'!I13+'Z05'!I13+'Z06'!I13+'Z10'!I13+'Z11'!I13+'Z12'!I13+'Z13'!I13+'Z14'!I13+'Z15'!I13+'Z16'!I13+'Z17'!I13+'Z18'!I13</f>
        <v>0</v>
      </c>
      <c r="J13" s="99" t="str">
        <f aca="true" t="shared" si="1" ref="J13:J32">IF(AND(H13=0,I13=0)," - ",ROUND(I13*100/H13,1))</f>
        <v> - </v>
      </c>
      <c r="K13" s="100">
        <f>'Z02'!K13+'Z01'!K13+'Z03'!K13+'Z08'!K13+'Z04'!K13+'Z09'!K13+'Z07'!K13+'Z05'!K13+'Z06'!K13+'Z10'!K13+'Z11'!K13+'Z12'!K13+'Z13'!K13+'Z14'!K13+'Z15'!K13+'Z16'!K13+'Z17'!K13+'Z18'!K13</f>
        <v>0</v>
      </c>
      <c r="M13" s="46">
        <f>IF(D13=0,"",ROUND(E13/D13,0))</f>
      </c>
    </row>
    <row r="14" spans="1:13" ht="15">
      <c r="A14" s="21">
        <f>soupiska!C14</f>
        <v>20</v>
      </c>
      <c r="B14" s="18"/>
      <c r="C14" s="19" t="str">
        <f>soupiska!E14</f>
        <v>Dvořák Milan</v>
      </c>
      <c r="D14" s="20">
        <f>'Z02'!D14+'Z01'!D14+'Z03'!D14+'Z08'!D14+'Z04'!D14+'Z09'!D14+'Z07'!D14+'Z05'!D14+'Z06'!D14+'Z10'!D14+'Z11'!D14+'Z12'!D14+'Z13'!D14+'Z14'!D14+'Z15'!D14+'Z16'!D14+'Z17'!D14+'Z18'!D14</f>
        <v>6</v>
      </c>
      <c r="E14" s="20">
        <f t="shared" si="0"/>
        <v>24</v>
      </c>
      <c r="F14" s="20">
        <f>'Z02'!F14+'Z01'!F14+'Z03'!F14+'Z08'!F14+'Z04'!F14+'Z09'!F14+'Z07'!F14+'Z05'!F14+'Z06'!F14+'Z10'!F14+'Z11'!F14+'Z12'!F14+'Z13'!F14+'Z14'!F14+'Z15'!F14+'Z16'!F14+'Z17'!F14+'Z18'!F14</f>
        <v>0</v>
      </c>
      <c r="G14" s="20">
        <f>'Z02'!G14+'Z01'!G14+'Z03'!G14+'Z08'!G14+'Z04'!G14+'Z09'!G14+'Z07'!G14+'Z05'!G14+'Z06'!G14+'Z10'!G14+'Z11'!G14+'Z12'!G14+'Z13'!G14+'Z14'!G14+'Z15'!G14+'Z16'!G14+'Z17'!G14+'Z18'!G14</f>
        <v>7</v>
      </c>
      <c r="H14" s="97">
        <f>'Z02'!H14+'Z01'!H14+'Z03'!H14+'Z08'!H14+'Z04'!H14+'Z09'!H14+'Z07'!H14+'Z05'!H14+'Z06'!H14+'Z10'!H14+'Z11'!H14+'Z12'!H14+'Z13'!H14+'Z14'!H14+'Z15'!H14+'Z16'!H14+'Z17'!H14+'Z18'!H14</f>
        <v>16</v>
      </c>
      <c r="I14" s="98">
        <f>'Z02'!I14+'Z01'!I14+'Z03'!I14+'Z08'!I14+'Z04'!I14+'Z09'!I14+'Z07'!I14+'Z05'!I14+'Z06'!I14+'Z10'!I14+'Z11'!I14+'Z12'!I14+'Z13'!I14+'Z14'!I14+'Z15'!I14+'Z16'!I14+'Z17'!I14+'Z18'!I14</f>
        <v>10</v>
      </c>
      <c r="J14" s="99">
        <f t="shared" si="1"/>
        <v>62.5</v>
      </c>
      <c r="K14" s="100">
        <f>'Z02'!K14+'Z01'!K14+'Z03'!K14+'Z08'!K14+'Z04'!K14+'Z09'!K14+'Z07'!K14+'Z05'!K14+'Z06'!K14+'Z10'!K14+'Z11'!K14+'Z12'!K14+'Z13'!K14+'Z14'!K14+'Z15'!K14+'Z16'!K14+'Z17'!K14+'Z18'!K14</f>
        <v>2</v>
      </c>
      <c r="M14" s="46">
        <f aca="true" t="shared" si="2" ref="M14:M27">IF(D14=0,"",ROUND(E14/D14,0))</f>
        <v>4</v>
      </c>
    </row>
    <row r="15" spans="1:13" ht="15">
      <c r="A15" s="17">
        <f>soupiska!C15</f>
        <v>4</v>
      </c>
      <c r="B15" s="18"/>
      <c r="C15" s="19" t="str">
        <f>soupiska!E15</f>
        <v>Fiksa Ondřej</v>
      </c>
      <c r="D15" s="20">
        <f>'Z02'!D15+'Z01'!D15+'Z03'!D15+'Z08'!D15+'Z04'!D15+'Z09'!D15+'Z07'!D15+'Z05'!D15+'Z06'!D15+'Z10'!D15+'Z11'!D15+'Z12'!D15+'Z13'!D15+'Z14'!D15+'Z15'!D15+'Z16'!D15+'Z17'!D15+'Z18'!D15</f>
        <v>11</v>
      </c>
      <c r="E15" s="20">
        <f t="shared" si="0"/>
        <v>145</v>
      </c>
      <c r="F15" s="20">
        <f>'Z02'!F15+'Z01'!F15+'Z03'!F15+'Z08'!F15+'Z04'!F15+'Z09'!F15+'Z07'!F15+'Z05'!F15+'Z06'!F15+'Z10'!F15+'Z11'!F15+'Z12'!F15+'Z13'!F15+'Z14'!F15+'Z15'!F15+'Z16'!F15+'Z17'!F15+'Z18'!F15</f>
        <v>9</v>
      </c>
      <c r="G15" s="20">
        <f>'Z02'!G15+'Z01'!G15+'Z03'!G15+'Z08'!G15+'Z04'!G15+'Z09'!G15+'Z07'!G15+'Z05'!G15+'Z06'!G15+'Z10'!G15+'Z11'!G15+'Z12'!G15+'Z13'!G15+'Z14'!G15+'Z15'!G15+'Z16'!G15+'Z17'!G15+'Z18'!G15</f>
        <v>47</v>
      </c>
      <c r="H15" s="97">
        <f>'Z02'!H15+'Z01'!H15+'Z03'!H15+'Z08'!H15+'Z04'!H15+'Z09'!H15+'Z07'!H15+'Z05'!H15+'Z06'!H15+'Z10'!H15+'Z11'!H15+'Z12'!H15+'Z13'!H15+'Z14'!H15+'Z15'!H15+'Z16'!H15+'Z17'!H15+'Z18'!H15</f>
        <v>41</v>
      </c>
      <c r="I15" s="98">
        <f>'Z02'!I15+'Z01'!I15+'Z03'!I15+'Z08'!I15+'Z04'!I15+'Z09'!I15+'Z07'!I15+'Z05'!I15+'Z06'!I15+'Z10'!I15+'Z11'!I15+'Z12'!I15+'Z13'!I15+'Z14'!I15+'Z15'!I15+'Z16'!I15+'Z17'!I15+'Z18'!I15</f>
        <v>24</v>
      </c>
      <c r="J15" s="99">
        <f t="shared" si="1"/>
        <v>58.5</v>
      </c>
      <c r="K15" s="100">
        <f>'Z02'!K15+'Z01'!K15+'Z03'!K15+'Z08'!K15+'Z04'!K15+'Z09'!K15+'Z07'!K15+'Z05'!K15+'Z06'!K15+'Z10'!K15+'Z11'!K15+'Z12'!K15+'Z13'!K15+'Z14'!K15+'Z15'!K15+'Z16'!K15+'Z17'!K15+'Z18'!K15</f>
        <v>19</v>
      </c>
      <c r="M15" s="46">
        <f>IF(D15=0,"",ROUND(E15/D15,0))</f>
        <v>13</v>
      </c>
    </row>
    <row r="16" spans="1:13" ht="15">
      <c r="A16" s="17">
        <f>soupiska!C16</f>
        <v>15</v>
      </c>
      <c r="B16" s="18"/>
      <c r="C16" s="19" t="str">
        <f>soupiska!E16</f>
        <v>Hedvičák Jaroslav</v>
      </c>
      <c r="D16" s="20">
        <f>'Z02'!D16+'Z01'!D16+'Z03'!D16+'Z08'!D16+'Z04'!D16+'Z09'!D16+'Z07'!D16+'Z05'!D16+'Z06'!D16+'Z10'!D16+'Z11'!D16+'Z12'!D16+'Z13'!D16+'Z14'!D16+'Z15'!D16+'Z16'!D16+'Z17'!D16+'Z18'!D16</f>
        <v>8</v>
      </c>
      <c r="E16" s="20">
        <f t="shared" si="0"/>
        <v>116</v>
      </c>
      <c r="F16" s="20">
        <f>'Z02'!F16+'Z01'!F16+'Z03'!F16+'Z08'!F16+'Z04'!F16+'Z09'!F16+'Z07'!F16+'Z05'!F16+'Z06'!F16+'Z10'!F16+'Z11'!F16+'Z12'!F16+'Z13'!F16+'Z14'!F16+'Z15'!F16+'Z16'!F16+'Z17'!F16+'Z18'!F16</f>
        <v>15</v>
      </c>
      <c r="G16" s="20">
        <f>'Z02'!G16+'Z01'!G16+'Z03'!G16+'Z08'!G16+'Z04'!G16+'Z09'!G16+'Z07'!G16+'Z05'!G16+'Z06'!G16+'Z10'!G16+'Z11'!G16+'Z12'!G16+'Z13'!G16+'Z14'!G16+'Z15'!G16+'Z16'!G16+'Z17'!G16+'Z18'!G16</f>
        <v>32</v>
      </c>
      <c r="H16" s="97">
        <f>'Z02'!H16+'Z01'!H16+'Z03'!H16+'Z08'!H16+'Z04'!H16+'Z09'!H16+'Z07'!H16+'Z05'!H16+'Z06'!H16+'Z10'!H16+'Z11'!H16+'Z12'!H16+'Z13'!H16+'Z14'!H16+'Z15'!H16+'Z16'!H16+'Z17'!H16+'Z18'!H16</f>
        <v>12</v>
      </c>
      <c r="I16" s="98">
        <f>'Z02'!I16+'Z01'!I16+'Z03'!I16+'Z08'!I16+'Z04'!I16+'Z09'!I16+'Z07'!I16+'Z05'!I16+'Z06'!I16+'Z10'!I16+'Z11'!I16+'Z12'!I16+'Z13'!I16+'Z14'!I16+'Z15'!I16+'Z16'!I16+'Z17'!I16+'Z18'!I16</f>
        <v>7</v>
      </c>
      <c r="J16" s="99">
        <f t="shared" si="1"/>
        <v>58.3</v>
      </c>
      <c r="K16" s="100">
        <f>'Z02'!K16+'Z01'!K16+'Z03'!K16+'Z08'!K16+'Z04'!K16+'Z09'!K16+'Z07'!K16+'Z05'!K16+'Z06'!K16+'Z10'!K16+'Z11'!K16+'Z12'!K16+'Z13'!K16+'Z14'!K16+'Z15'!K16+'Z16'!K16+'Z17'!K16+'Z18'!K16</f>
        <v>4</v>
      </c>
      <c r="M16" s="46">
        <f t="shared" si="2"/>
        <v>15</v>
      </c>
    </row>
    <row r="17" spans="1:13" ht="15">
      <c r="A17" s="17">
        <f>soupiska!C17</f>
        <v>10</v>
      </c>
      <c r="B17" s="18"/>
      <c r="C17" s="19" t="str">
        <f>soupiska!E17</f>
        <v>Krontorád Pavel</v>
      </c>
      <c r="D17" s="20">
        <f>'Z02'!D17+'Z01'!D17+'Z03'!D17+'Z08'!D17+'Z04'!D17+'Z09'!D17+'Z07'!D17+'Z05'!D17+'Z06'!D17+'Z10'!D17+'Z11'!D17+'Z12'!D17+'Z13'!D17+'Z14'!D17+'Z15'!D17+'Z16'!D17+'Z17'!D17+'Z18'!D17</f>
        <v>7</v>
      </c>
      <c r="E17" s="20">
        <f t="shared" si="0"/>
        <v>55</v>
      </c>
      <c r="F17" s="20">
        <f>'Z02'!F17+'Z01'!F17+'Z03'!F17+'Z08'!F17+'Z04'!F17+'Z09'!F17+'Z07'!F17+'Z05'!F17+'Z06'!F17+'Z10'!F17+'Z11'!F17+'Z12'!F17+'Z13'!F17+'Z14'!F17+'Z15'!F17+'Z16'!F17+'Z17'!F17+'Z18'!F17</f>
        <v>1</v>
      </c>
      <c r="G17" s="20">
        <f>'Z02'!G17+'Z01'!G17+'Z03'!G17+'Z08'!G17+'Z04'!G17+'Z09'!G17+'Z07'!G17+'Z05'!G17+'Z06'!G17+'Z10'!G17+'Z11'!G17+'Z12'!G17+'Z13'!G17+'Z14'!G17+'Z15'!G17+'Z16'!G17+'Z17'!G17+'Z18'!G17</f>
        <v>25</v>
      </c>
      <c r="H17" s="97">
        <f>'Z02'!H17+'Z01'!H17+'Z03'!H17+'Z08'!H17+'Z04'!H17+'Z09'!H17+'Z07'!H17+'Z05'!H17+'Z06'!H17+'Z10'!H17+'Z11'!H17+'Z12'!H17+'Z13'!H17+'Z14'!H17+'Z15'!H17+'Z16'!H17+'Z17'!H17+'Z18'!H17</f>
        <v>3</v>
      </c>
      <c r="I17" s="98">
        <f>'Z02'!I17+'Z01'!I17+'Z03'!I17+'Z08'!I17+'Z04'!I17+'Z09'!I17+'Z07'!I17+'Z05'!I17+'Z06'!I17+'Z10'!I17+'Z11'!I17+'Z12'!I17+'Z13'!I17+'Z14'!I17+'Z15'!I17+'Z16'!I17+'Z17'!I17+'Z18'!I17</f>
        <v>2</v>
      </c>
      <c r="J17" s="99">
        <f t="shared" si="1"/>
        <v>66.7</v>
      </c>
      <c r="K17" s="100">
        <f>'Z02'!K17+'Z01'!K17+'Z03'!K17+'Z08'!K17+'Z04'!K17+'Z09'!K17+'Z07'!K17+'Z05'!K17+'Z06'!K17+'Z10'!K17+'Z11'!K17+'Z12'!K17+'Z13'!K17+'Z14'!K17+'Z15'!K17+'Z16'!K17+'Z17'!K17+'Z18'!K17</f>
        <v>1</v>
      </c>
      <c r="M17" s="46">
        <f t="shared" si="2"/>
        <v>8</v>
      </c>
    </row>
    <row r="18" spans="1:13" ht="15">
      <c r="A18" s="17">
        <f>soupiska!C18</f>
        <v>7</v>
      </c>
      <c r="B18" s="18"/>
      <c r="C18" s="19" t="str">
        <f>soupiska!E18</f>
        <v>Krontorád Vít</v>
      </c>
      <c r="D18" s="20">
        <f>'Z02'!D18+'Z01'!D18+'Z03'!D18+'Z08'!D18+'Z04'!D18+'Z09'!D18+'Z07'!D18+'Z05'!D18+'Z06'!D18+'Z10'!D18+'Z11'!D18+'Z12'!D18+'Z13'!D18+'Z14'!D18+'Z15'!D18+'Z16'!D18+'Z17'!D18+'Z18'!D18</f>
        <v>10</v>
      </c>
      <c r="E18" s="20">
        <f t="shared" si="0"/>
        <v>162</v>
      </c>
      <c r="F18" s="20">
        <f>'Z02'!F18+'Z01'!F18+'Z03'!F18+'Z08'!F18+'Z04'!F18+'Z09'!F18+'Z07'!F18+'Z05'!F18+'Z06'!F18+'Z10'!F18+'Z11'!F18+'Z12'!F18+'Z13'!F18+'Z14'!F18+'Z15'!F18+'Z16'!F18+'Z17'!F18+'Z18'!F18</f>
        <v>3</v>
      </c>
      <c r="G18" s="20">
        <f>'Z02'!G18+'Z01'!G18+'Z03'!G18+'Z08'!G18+'Z04'!G18+'Z09'!G18+'Z07'!G18+'Z05'!G18+'Z06'!G18+'Z10'!G18+'Z11'!G18+'Z12'!G18+'Z13'!G18+'Z14'!G18+'Z15'!G18+'Z16'!G18+'Z17'!G18+'Z18'!G18</f>
        <v>70</v>
      </c>
      <c r="H18" s="97">
        <f>'Z02'!H18+'Z01'!H18+'Z03'!H18+'Z08'!H18+'Z04'!H18+'Z09'!H18+'Z07'!H18+'Z05'!H18+'Z06'!H18+'Z10'!H18+'Z11'!H18+'Z12'!H18+'Z13'!H18+'Z14'!H18+'Z15'!H18+'Z16'!H18+'Z17'!H18+'Z18'!H18</f>
        <v>23</v>
      </c>
      <c r="I18" s="98">
        <f>'Z02'!I18+'Z01'!I18+'Z03'!I18+'Z08'!I18+'Z04'!I18+'Z09'!I18+'Z07'!I18+'Z05'!I18+'Z06'!I18+'Z10'!I18+'Z11'!I18+'Z12'!I18+'Z13'!I18+'Z14'!I18+'Z15'!I18+'Z16'!I18+'Z17'!I18+'Z18'!I18</f>
        <v>13</v>
      </c>
      <c r="J18" s="99">
        <f t="shared" si="1"/>
        <v>56.5</v>
      </c>
      <c r="K18" s="100">
        <f>'Z02'!K18+'Z01'!K18+'Z03'!K18+'Z08'!K18+'Z04'!K18+'Z09'!K18+'Z07'!K18+'Z05'!K18+'Z06'!K18+'Z10'!K18+'Z11'!K18+'Z12'!K18+'Z13'!K18+'Z14'!K18+'Z15'!K18+'Z16'!K18+'Z17'!K18+'Z18'!K18</f>
        <v>18</v>
      </c>
      <c r="M18" s="46">
        <f t="shared" si="2"/>
        <v>16</v>
      </c>
    </row>
    <row r="19" spans="1:13" ht="15">
      <c r="A19" s="17">
        <f>soupiska!C19</f>
        <v>6</v>
      </c>
      <c r="B19" s="18"/>
      <c r="C19" s="19" t="str">
        <f>soupiska!E19</f>
        <v>Krška Josef</v>
      </c>
      <c r="D19" s="20">
        <f>'Z02'!D19+'Z01'!D19+'Z03'!D19+'Z08'!D19+'Z04'!D19+'Z09'!D19+'Z07'!D19+'Z05'!D19+'Z06'!D19+'Z10'!D19+'Z11'!D19+'Z12'!D19+'Z13'!D19+'Z14'!D19+'Z15'!D19+'Z16'!D19+'Z17'!D19+'Z18'!D19</f>
        <v>0</v>
      </c>
      <c r="E19" s="20">
        <f t="shared" si="0"/>
        <v>0</v>
      </c>
      <c r="F19" s="20">
        <f>'Z02'!F19+'Z01'!F19+'Z03'!F19+'Z08'!F19+'Z04'!F19+'Z09'!F19+'Z07'!F19+'Z05'!F19+'Z06'!F19+'Z10'!F19+'Z11'!F19+'Z12'!F19+'Z13'!F19+'Z14'!F19+'Z15'!F19+'Z16'!F19+'Z17'!F19+'Z18'!F19</f>
        <v>0</v>
      </c>
      <c r="G19" s="20">
        <f>'Z02'!G19+'Z01'!G19+'Z03'!G19+'Z08'!G19+'Z04'!G19+'Z09'!G19+'Z07'!G19+'Z05'!G19+'Z06'!G19+'Z10'!G19+'Z11'!G19+'Z12'!G19+'Z13'!G19+'Z14'!G19+'Z15'!G19+'Z16'!G19+'Z17'!G19+'Z18'!G19</f>
        <v>0</v>
      </c>
      <c r="H19" s="97">
        <f>'Z02'!H19+'Z01'!H19+'Z03'!H19+'Z08'!H19+'Z04'!H19+'Z09'!H19+'Z07'!H19+'Z05'!H19+'Z06'!H19+'Z10'!H19+'Z11'!H19+'Z12'!H19+'Z13'!H19+'Z14'!H19+'Z15'!H19+'Z16'!H19+'Z17'!H19+'Z18'!H19</f>
        <v>0</v>
      </c>
      <c r="I19" s="98">
        <f>'Z02'!I19+'Z01'!I19+'Z03'!I19+'Z08'!I19+'Z04'!I19+'Z09'!I19+'Z07'!I19+'Z05'!I19+'Z06'!I19+'Z10'!I19+'Z11'!I19+'Z12'!I19+'Z13'!I19+'Z14'!I19+'Z15'!I19+'Z16'!I19+'Z17'!I19+'Z18'!I19</f>
        <v>0</v>
      </c>
      <c r="J19" s="99" t="str">
        <f t="shared" si="1"/>
        <v> - </v>
      </c>
      <c r="K19" s="100">
        <f>'Z02'!K19+'Z01'!K19+'Z03'!K19+'Z08'!K19+'Z04'!K19+'Z09'!K19+'Z07'!K19+'Z05'!K19+'Z06'!K19+'Z10'!K19+'Z11'!K19+'Z12'!K19+'Z13'!K19+'Z14'!K19+'Z15'!K19+'Z16'!K19+'Z17'!K19+'Z18'!K19</f>
        <v>0</v>
      </c>
      <c r="M19" s="46">
        <f t="shared" si="2"/>
      </c>
    </row>
    <row r="20" spans="1:13" ht="15">
      <c r="A20" s="17">
        <f>soupiska!C20</f>
        <v>18</v>
      </c>
      <c r="B20" s="18"/>
      <c r="C20" s="19" t="str">
        <f>soupiska!E20</f>
        <v>Maca Radek</v>
      </c>
      <c r="D20" s="20">
        <f>'Z02'!D20+'Z01'!D20+'Z03'!D20+'Z08'!D20+'Z04'!D20+'Z09'!D20+'Z07'!D20+'Z05'!D20+'Z06'!D20+'Z10'!D20+'Z11'!D20+'Z12'!D20+'Z13'!D20+'Z14'!D20+'Z15'!D20+'Z16'!D20+'Z17'!D20+'Z18'!D20</f>
        <v>4</v>
      </c>
      <c r="E20" s="20">
        <f t="shared" si="0"/>
        <v>5</v>
      </c>
      <c r="F20" s="20">
        <f>'Z02'!F20+'Z01'!F20+'Z03'!F20+'Z08'!F20+'Z04'!F20+'Z09'!F20+'Z07'!F20+'Z05'!F20+'Z06'!F20+'Z10'!F20+'Z11'!F20+'Z12'!F20+'Z13'!F20+'Z14'!F20+'Z15'!F20+'Z16'!F20+'Z17'!F20+'Z18'!F20</f>
        <v>1</v>
      </c>
      <c r="G20" s="20">
        <f>'Z02'!G20+'Z01'!G20+'Z03'!G20+'Z08'!G20+'Z04'!G20+'Z09'!G20+'Z07'!G20+'Z05'!G20+'Z06'!G20+'Z10'!G20+'Z11'!G20+'Z12'!G20+'Z13'!G20+'Z14'!G20+'Z15'!G20+'Z16'!G20+'Z17'!G20+'Z18'!G20</f>
        <v>1</v>
      </c>
      <c r="H20" s="97">
        <f>'Z02'!H20+'Z01'!H20+'Z03'!H20+'Z08'!H20+'Z04'!H20+'Z09'!H20+'Z07'!H20+'Z05'!H20+'Z06'!H20+'Z10'!H20+'Z11'!H20+'Z12'!H20+'Z13'!H20+'Z14'!H20+'Z15'!H20+'Z16'!H20+'Z17'!H20+'Z18'!H20</f>
        <v>0</v>
      </c>
      <c r="I20" s="98">
        <f>'Z02'!I20+'Z01'!I20+'Z03'!I20+'Z08'!I20+'Z04'!I20+'Z09'!I20+'Z07'!I20+'Z05'!I20+'Z06'!I20+'Z10'!I20+'Z11'!I20+'Z12'!I20+'Z13'!I20+'Z14'!I20+'Z15'!I20+'Z16'!I20+'Z17'!I20+'Z18'!I20</f>
        <v>0</v>
      </c>
      <c r="J20" s="99" t="str">
        <f t="shared" si="1"/>
        <v> - </v>
      </c>
      <c r="K20" s="100">
        <f>'Z02'!K20+'Z01'!K20+'Z03'!K20+'Z08'!K20+'Z04'!K20+'Z09'!K20+'Z07'!K20+'Z05'!K20+'Z06'!K20+'Z10'!K20+'Z11'!K20+'Z12'!K20+'Z13'!K20+'Z14'!K20+'Z15'!K20+'Z16'!K20+'Z17'!K20+'Z18'!K20</f>
        <v>3</v>
      </c>
      <c r="M20" s="46">
        <f t="shared" si="2"/>
        <v>1</v>
      </c>
    </row>
    <row r="21" spans="1:13" ht="15">
      <c r="A21" s="17">
        <f>soupiska!C21</f>
        <v>17</v>
      </c>
      <c r="B21" s="18"/>
      <c r="C21" s="19" t="str">
        <f>soupiska!E21</f>
        <v>Müller Tomáš</v>
      </c>
      <c r="D21" s="20">
        <f>'Z02'!D21+'Z01'!D21+'Z03'!D21+'Z08'!D21+'Z04'!D21+'Z09'!D21+'Z07'!D21+'Z05'!D21+'Z06'!D21+'Z10'!D21+'Z11'!D21+'Z12'!D21+'Z13'!D21+'Z14'!D21+'Z15'!D21+'Z16'!D21+'Z17'!D21+'Z18'!D21</f>
        <v>0</v>
      </c>
      <c r="E21" s="20">
        <f t="shared" si="0"/>
        <v>0</v>
      </c>
      <c r="F21" s="20">
        <f>'Z02'!F21+'Z01'!F21+'Z03'!F21+'Z08'!F21+'Z04'!F21+'Z09'!F21+'Z07'!F21+'Z05'!F21+'Z06'!F21+'Z10'!F21+'Z11'!F21+'Z12'!F21+'Z13'!F21+'Z14'!F21+'Z15'!F21+'Z16'!F21+'Z17'!F21+'Z18'!F21</f>
        <v>0</v>
      </c>
      <c r="G21" s="20">
        <f>'Z02'!G21+'Z01'!G21+'Z03'!G21+'Z08'!G21+'Z04'!G21+'Z09'!G21+'Z07'!G21+'Z05'!G21+'Z06'!G21+'Z10'!G21+'Z11'!G21+'Z12'!G21+'Z13'!G21+'Z14'!G21+'Z15'!G21+'Z16'!G21+'Z17'!G21+'Z18'!G21</f>
        <v>0</v>
      </c>
      <c r="H21" s="97">
        <f>'Z02'!H21+'Z01'!H21+'Z03'!H21+'Z08'!H21+'Z04'!H21+'Z09'!H21+'Z07'!H21+'Z05'!H21+'Z06'!H21+'Z10'!H21+'Z11'!H21+'Z12'!H21+'Z13'!H21+'Z14'!H21+'Z15'!H21+'Z16'!H21+'Z17'!H21+'Z18'!H21</f>
        <v>0</v>
      </c>
      <c r="I21" s="98">
        <f>'Z02'!I21+'Z01'!I21+'Z03'!I21+'Z08'!I21+'Z04'!I21+'Z09'!I21+'Z07'!I21+'Z05'!I21+'Z06'!I21+'Z10'!I21+'Z11'!I21+'Z12'!I21+'Z13'!I21+'Z14'!I21+'Z15'!I21+'Z16'!I21+'Z17'!I21+'Z18'!I21</f>
        <v>0</v>
      </c>
      <c r="J21" s="99" t="str">
        <f t="shared" si="1"/>
        <v> - </v>
      </c>
      <c r="K21" s="100">
        <f>'Z02'!K21+'Z01'!K21+'Z03'!K21+'Z08'!K21+'Z04'!K21+'Z09'!K21+'Z07'!K21+'Z05'!K21+'Z06'!K21+'Z10'!K21+'Z11'!K21+'Z12'!K21+'Z13'!K21+'Z14'!K21+'Z15'!K21+'Z16'!K21+'Z17'!K21+'Z18'!K21</f>
        <v>0</v>
      </c>
      <c r="M21" s="46">
        <f t="shared" si="2"/>
      </c>
    </row>
    <row r="22" spans="1:13" ht="15">
      <c r="A22" s="21">
        <f>soupiska!C22</f>
        <v>17</v>
      </c>
      <c r="B22" s="18"/>
      <c r="C22" s="19" t="str">
        <f>soupiska!E22</f>
        <v>Müller Petr</v>
      </c>
      <c r="D22" s="20">
        <f>'Z02'!D22+'Z01'!D22+'Z03'!D22+'Z08'!D22+'Z04'!D22+'Z09'!D22+'Z07'!D22+'Z05'!D22+'Z06'!D22+'Z10'!D22+'Z11'!D22+'Z12'!D22+'Z13'!D22+'Z14'!D22+'Z15'!D22+'Z16'!D22+'Z17'!D22+'Z18'!D22</f>
        <v>0</v>
      </c>
      <c r="E22" s="20">
        <f t="shared" si="0"/>
        <v>0</v>
      </c>
      <c r="F22" s="20">
        <f>'Z02'!F22+'Z01'!F22+'Z03'!F22+'Z08'!F22+'Z04'!F22+'Z09'!F22+'Z07'!F22+'Z05'!F22+'Z06'!F22+'Z10'!F22+'Z11'!F22+'Z12'!F22+'Z13'!F22+'Z14'!F22+'Z15'!F22+'Z16'!F22+'Z17'!F22+'Z18'!F22</f>
        <v>0</v>
      </c>
      <c r="G22" s="20">
        <f>'Z02'!G22+'Z01'!G22+'Z03'!G22+'Z08'!G22+'Z04'!G22+'Z09'!G22+'Z07'!G22+'Z05'!G22+'Z06'!G22+'Z10'!G22+'Z11'!G22+'Z12'!G22+'Z13'!G22+'Z14'!G22+'Z15'!G22+'Z16'!G22+'Z17'!G22+'Z18'!G22</f>
        <v>0</v>
      </c>
      <c r="H22" s="97">
        <f>'Z02'!H22+'Z01'!H22+'Z03'!H22+'Z08'!H22+'Z04'!H22+'Z09'!H22+'Z07'!H22+'Z05'!H22+'Z06'!H22+'Z10'!H22+'Z11'!H22+'Z12'!H22+'Z13'!H22+'Z14'!H22+'Z15'!H22+'Z16'!H22+'Z17'!H22+'Z18'!H22</f>
        <v>0</v>
      </c>
      <c r="I22" s="98">
        <f>'Z02'!I22+'Z01'!I22+'Z03'!I22+'Z08'!I22+'Z04'!I22+'Z09'!I22+'Z07'!I22+'Z05'!I22+'Z06'!I22+'Z10'!I22+'Z11'!I22+'Z12'!I22+'Z13'!I22+'Z14'!I22+'Z15'!I22+'Z16'!I22+'Z17'!I22+'Z18'!I22</f>
        <v>0</v>
      </c>
      <c r="J22" s="99" t="str">
        <f t="shared" si="1"/>
        <v> - </v>
      </c>
      <c r="K22" s="100">
        <f>'Z02'!K22+'Z01'!K22+'Z03'!K22+'Z08'!K22+'Z04'!K22+'Z09'!K22+'Z07'!K22+'Z05'!K22+'Z06'!K22+'Z10'!K22+'Z11'!K22+'Z12'!K22+'Z13'!K22+'Z14'!K22+'Z15'!K22+'Z16'!K22+'Z17'!K22+'Z18'!K22</f>
        <v>0</v>
      </c>
      <c r="M22" s="46">
        <f t="shared" si="2"/>
      </c>
    </row>
    <row r="23" spans="1:13" ht="15">
      <c r="A23" s="21">
        <f>soupiska!C23</f>
        <v>16</v>
      </c>
      <c r="B23" s="18"/>
      <c r="C23" s="19" t="str">
        <f>soupiska!E23</f>
        <v>Nepustil Petr</v>
      </c>
      <c r="D23" s="20">
        <f>'Z02'!D23+'Z01'!D23+'Z03'!D23+'Z08'!D23+'Z04'!D23+'Z09'!D23+'Z07'!D23+'Z05'!D23+'Z06'!D23+'Z10'!D23+'Z11'!D23+'Z12'!D23+'Z13'!D23+'Z14'!D23+'Z15'!D23+'Z16'!D23+'Z17'!D23+'Z18'!D23</f>
        <v>11</v>
      </c>
      <c r="E23" s="20">
        <f t="shared" si="0"/>
        <v>104</v>
      </c>
      <c r="F23" s="20">
        <f>'Z02'!F23+'Z01'!F23+'Z03'!F23+'Z08'!F23+'Z04'!F23+'Z09'!F23+'Z07'!F23+'Z05'!F23+'Z06'!F23+'Z10'!F23+'Z11'!F23+'Z12'!F23+'Z13'!F23+'Z14'!F23+'Z15'!F23+'Z16'!F23+'Z17'!F23+'Z18'!F23</f>
        <v>6</v>
      </c>
      <c r="G23" s="20">
        <f>'Z02'!G23+'Z01'!G23+'Z03'!G23+'Z08'!G23+'Z04'!G23+'Z09'!G23+'Z07'!G23+'Z05'!G23+'Z06'!G23+'Z10'!G23+'Z11'!G23+'Z12'!G23+'Z13'!G23+'Z14'!G23+'Z15'!G23+'Z16'!G23+'Z17'!G23+'Z18'!G23</f>
        <v>39</v>
      </c>
      <c r="H23" s="97">
        <f>'Z02'!H23+'Z01'!H23+'Z03'!H23+'Z08'!H23+'Z04'!H23+'Z09'!H23+'Z07'!H23+'Z05'!H23+'Z06'!H23+'Z10'!H23+'Z11'!H23+'Z12'!H23+'Z13'!H23+'Z14'!H23+'Z15'!H23+'Z16'!H23+'Z17'!H23+'Z18'!H23</f>
        <v>16</v>
      </c>
      <c r="I23" s="98">
        <f>'Z02'!I23+'Z01'!I23+'Z03'!I23+'Z08'!I23+'Z04'!I23+'Z09'!I23+'Z07'!I23+'Z05'!I23+'Z06'!I23+'Z10'!I23+'Z11'!I23+'Z12'!I23+'Z13'!I23+'Z14'!I23+'Z15'!I23+'Z16'!I23+'Z17'!I23+'Z18'!I23</f>
        <v>8</v>
      </c>
      <c r="J23" s="99">
        <f t="shared" si="1"/>
        <v>50</v>
      </c>
      <c r="K23" s="100">
        <f>'Z02'!K23+'Z01'!K23+'Z03'!K23+'Z08'!K23+'Z04'!K23+'Z09'!K23+'Z07'!K23+'Z05'!K23+'Z06'!K23+'Z10'!K23+'Z11'!K23+'Z12'!K23+'Z13'!K23+'Z14'!K23+'Z15'!K23+'Z16'!K23+'Z17'!K23+'Z18'!K23</f>
        <v>26</v>
      </c>
      <c r="M23" s="46">
        <f t="shared" si="2"/>
        <v>9</v>
      </c>
    </row>
    <row r="24" spans="1:13" ht="15">
      <c r="A24" s="21">
        <f>soupiska!C24</f>
        <v>8</v>
      </c>
      <c r="B24" s="18"/>
      <c r="C24" s="19" t="str">
        <f>soupiska!E24</f>
        <v>Petr Martin</v>
      </c>
      <c r="D24" s="20">
        <f>'Z02'!D24+'Z01'!D24+'Z03'!D24+'Z08'!D24+'Z04'!D24+'Z09'!D24+'Z07'!D24+'Z05'!D24+'Z06'!D24+'Z10'!D24+'Z11'!D24+'Z12'!D24+'Z13'!D24+'Z14'!D24+'Z15'!D24+'Z16'!D24+'Z17'!D24+'Z18'!D24</f>
        <v>0</v>
      </c>
      <c r="E24" s="20">
        <f t="shared" si="0"/>
        <v>0</v>
      </c>
      <c r="F24" s="20">
        <f>'Z02'!F24+'Z01'!F24+'Z03'!F24+'Z08'!F24+'Z04'!F24+'Z09'!F24+'Z07'!F24+'Z05'!F24+'Z06'!F24+'Z10'!F24+'Z11'!F24+'Z12'!F24+'Z13'!F24+'Z14'!F24+'Z15'!F24+'Z16'!F24+'Z17'!F24+'Z18'!F24</f>
        <v>0</v>
      </c>
      <c r="G24" s="20">
        <f>'Z02'!G24+'Z01'!G24+'Z03'!G24+'Z08'!G24+'Z04'!G24+'Z09'!G24+'Z07'!G24+'Z05'!G24+'Z06'!G24+'Z10'!G24+'Z11'!G24+'Z12'!G24+'Z13'!G24+'Z14'!G24+'Z15'!G24+'Z16'!G24+'Z17'!G24+'Z18'!G24</f>
        <v>0</v>
      </c>
      <c r="H24" s="97">
        <f>'Z02'!H24+'Z01'!H24+'Z03'!H24+'Z08'!H24+'Z04'!H24+'Z09'!H24+'Z07'!H24+'Z05'!H24+'Z06'!H24+'Z10'!H24+'Z11'!H24+'Z12'!H24+'Z13'!H24+'Z14'!H24+'Z15'!H24+'Z16'!H24+'Z17'!H24+'Z18'!H24</f>
        <v>0</v>
      </c>
      <c r="I24" s="98">
        <f>'Z02'!I24+'Z01'!I24+'Z03'!I24+'Z08'!I24+'Z04'!I24+'Z09'!I24+'Z07'!I24+'Z05'!I24+'Z06'!I24+'Z10'!I24+'Z11'!I24+'Z12'!I24+'Z13'!I24+'Z14'!I24+'Z15'!I24+'Z16'!I24+'Z17'!I24+'Z18'!I24</f>
        <v>0</v>
      </c>
      <c r="J24" s="99" t="str">
        <f t="shared" si="1"/>
        <v> - </v>
      </c>
      <c r="K24" s="100">
        <f>'Z02'!K24+'Z01'!K24+'Z03'!K24+'Z08'!K24+'Z04'!K24+'Z09'!K24+'Z07'!K24+'Z05'!K24+'Z06'!K24+'Z10'!K24+'Z11'!K24+'Z12'!K24+'Z13'!K24+'Z14'!K24+'Z15'!K24+'Z16'!K24+'Z17'!K24+'Z18'!K24</f>
        <v>0</v>
      </c>
      <c r="M24" s="46">
        <f t="shared" si="2"/>
      </c>
    </row>
    <row r="25" spans="1:13" ht="15">
      <c r="A25" s="21">
        <f>soupiska!C25</f>
        <v>0</v>
      </c>
      <c r="B25" s="18"/>
      <c r="C25" s="19" t="str">
        <f>soupiska!E25</f>
        <v>Teplý Petr</v>
      </c>
      <c r="D25" s="20">
        <f>'Z02'!D25+'Z01'!D25+'Z03'!D25+'Z08'!D25+'Z04'!D25+'Z09'!D25+'Z07'!D25+'Z05'!D25+'Z06'!D25+'Z10'!D25+'Z11'!D25+'Z12'!D25+'Z13'!D25+'Z14'!D25+'Z15'!D25+'Z16'!D25+'Z17'!D25+'Z18'!D25</f>
        <v>7</v>
      </c>
      <c r="E25" s="20">
        <f t="shared" si="0"/>
        <v>39</v>
      </c>
      <c r="F25" s="20">
        <f>'Z02'!F25+'Z01'!F25+'Z03'!F25+'Z08'!F25+'Z04'!F25+'Z09'!F25+'Z07'!F25+'Z05'!F25+'Z06'!F25+'Z10'!F25+'Z11'!F25+'Z12'!F25+'Z13'!F25+'Z14'!F25+'Z15'!F25+'Z16'!F25+'Z17'!F25+'Z18'!F25</f>
        <v>1</v>
      </c>
      <c r="G25" s="20">
        <f>'Z02'!G25+'Z01'!G25+'Z03'!G25+'Z08'!G25+'Z04'!G25+'Z09'!G25+'Z07'!G25+'Z05'!G25+'Z06'!G25+'Z10'!G25+'Z11'!G25+'Z12'!G25+'Z13'!G25+'Z14'!G25+'Z15'!G25+'Z16'!G25+'Z17'!G25+'Z18'!G25</f>
        <v>15</v>
      </c>
      <c r="H25" s="97">
        <f>'Z02'!H25+'Z01'!H25+'Z03'!H25+'Z08'!H25+'Z04'!H25+'Z09'!H25+'Z07'!H25+'Z05'!H25+'Z06'!H25+'Z10'!H25+'Z11'!H25+'Z12'!H25+'Z13'!H25+'Z14'!H25+'Z15'!H25+'Z16'!H25+'Z17'!H25+'Z18'!H25</f>
        <v>11</v>
      </c>
      <c r="I25" s="98">
        <f>'Z02'!I25+'Z01'!I25+'Z03'!I25+'Z08'!I25+'Z04'!I25+'Z09'!I25+'Z07'!I25+'Z05'!I25+'Z06'!I25+'Z10'!I25+'Z11'!I25+'Z12'!I25+'Z13'!I25+'Z14'!I25+'Z15'!I25+'Z16'!I25+'Z17'!I25+'Z18'!I25</f>
        <v>6</v>
      </c>
      <c r="J25" s="99">
        <f t="shared" si="1"/>
        <v>54.5</v>
      </c>
      <c r="K25" s="100">
        <f>'Z02'!K25+'Z01'!K25+'Z03'!K25+'Z08'!K25+'Z04'!K25+'Z09'!K25+'Z07'!K25+'Z05'!K25+'Z06'!K25+'Z10'!K25+'Z11'!K25+'Z12'!K25+'Z13'!K25+'Z14'!K25+'Z15'!K25+'Z16'!K25+'Z17'!K25+'Z18'!K25</f>
        <v>8</v>
      </c>
      <c r="M25" s="46">
        <f t="shared" si="2"/>
        <v>6</v>
      </c>
    </row>
    <row r="26" spans="1:13" ht="15">
      <c r="A26" s="17">
        <f>soupiska!C26</f>
        <v>9</v>
      </c>
      <c r="B26" s="18"/>
      <c r="C26" s="19" t="str">
        <f>soupiska!E26</f>
        <v>Rychtář Jan</v>
      </c>
      <c r="D26" s="20">
        <f>'Z02'!D26+'Z01'!D26+'Z03'!D26+'Z08'!D26+'Z04'!D26+'Z09'!D26+'Z07'!D26+'Z05'!D26+'Z06'!D26+'Z10'!D26+'Z11'!D26+'Z12'!D26+'Z13'!D26+'Z14'!D26+'Z15'!D26+'Z16'!D26+'Z17'!D26+'Z18'!D26</f>
        <v>0</v>
      </c>
      <c r="E26" s="20">
        <f t="shared" si="0"/>
        <v>0</v>
      </c>
      <c r="F26" s="20">
        <f>'Z02'!F26+'Z01'!F26+'Z03'!F26+'Z08'!F26+'Z04'!F26+'Z09'!F26+'Z07'!F26+'Z05'!F26+'Z06'!F26+'Z10'!F26+'Z11'!F26+'Z12'!F26+'Z13'!F26+'Z14'!F26+'Z15'!F26+'Z16'!F26+'Z17'!F26+'Z18'!F26</f>
        <v>0</v>
      </c>
      <c r="G26" s="20">
        <f>'Z02'!G26+'Z01'!G26+'Z03'!G26+'Z08'!G26+'Z04'!G26+'Z09'!G26+'Z07'!G26+'Z05'!G26+'Z06'!G26+'Z10'!G26+'Z11'!G26+'Z12'!G26+'Z13'!G26+'Z14'!G26+'Z15'!G26+'Z16'!G26+'Z17'!G26+'Z18'!G26</f>
        <v>0</v>
      </c>
      <c r="H26" s="97">
        <f>'Z02'!H26+'Z01'!H26+'Z03'!H26+'Z08'!H26+'Z04'!H26+'Z09'!H26+'Z07'!H26+'Z05'!H26+'Z06'!H26+'Z10'!H26+'Z11'!H26+'Z12'!H26+'Z13'!H26+'Z14'!H26+'Z15'!H26+'Z16'!H26+'Z17'!H26+'Z18'!H26</f>
        <v>0</v>
      </c>
      <c r="I26" s="98">
        <f>'Z02'!I26+'Z01'!I26+'Z03'!I26+'Z08'!I26+'Z04'!I26+'Z09'!I26+'Z07'!I26+'Z05'!I26+'Z06'!I26+'Z10'!I26+'Z11'!I26+'Z12'!I26+'Z13'!I26+'Z14'!I26+'Z15'!I26+'Z16'!I26+'Z17'!I26+'Z18'!I26</f>
        <v>0</v>
      </c>
      <c r="J26" s="99" t="str">
        <f t="shared" si="1"/>
        <v> - </v>
      </c>
      <c r="K26" s="100">
        <f>'Z02'!K26+'Z01'!K26+'Z03'!K26+'Z08'!K26+'Z04'!K26+'Z09'!K26+'Z07'!K26+'Z05'!K26+'Z06'!K26+'Z10'!K26+'Z11'!K26+'Z12'!K26+'Z13'!K26+'Z14'!K26+'Z15'!K26+'Z16'!K26+'Z17'!K26+'Z18'!K26</f>
        <v>0</v>
      </c>
      <c r="M26" s="46">
        <f t="shared" si="2"/>
      </c>
    </row>
    <row r="27" spans="1:13" ht="15">
      <c r="A27" s="17">
        <f>soupiska!C27</f>
        <v>14</v>
      </c>
      <c r="B27" s="18"/>
      <c r="C27" s="19" t="str">
        <f>soupiska!E27</f>
        <v>Slezák Jakub</v>
      </c>
      <c r="D27" s="20">
        <f>'Z02'!D27+'Z01'!D27+'Z03'!D27+'Z08'!D27+'Z04'!D27+'Z09'!D27+'Z07'!D27+'Z05'!D27+'Z06'!D27+'Z10'!D27+'Z11'!D27+'Z12'!D27+'Z13'!D27+'Z14'!D27+'Z15'!D27+'Z16'!D27+'Z17'!D27+'Z18'!D27</f>
        <v>8</v>
      </c>
      <c r="E27" s="20">
        <f t="shared" si="0"/>
        <v>45</v>
      </c>
      <c r="F27" s="20">
        <f>'Z02'!F27+'Z01'!F27+'Z03'!F27+'Z08'!F27+'Z04'!F27+'Z09'!F27+'Z07'!F27+'Z05'!F27+'Z06'!F27+'Z10'!F27+'Z11'!F27+'Z12'!F27+'Z13'!F27+'Z14'!F27+'Z15'!F27+'Z16'!F27+'Z17'!F27+'Z18'!F27</f>
        <v>0</v>
      </c>
      <c r="G27" s="20">
        <f>'Z02'!G27+'Z01'!G27+'Z03'!G27+'Z08'!G27+'Z04'!G27+'Z09'!G27+'Z07'!G27+'Z05'!G27+'Z06'!G27+'Z10'!G27+'Z11'!G27+'Z12'!G27+'Z13'!G27+'Z14'!G27+'Z15'!G27+'Z16'!G27+'Z17'!G27+'Z18'!G27</f>
        <v>14</v>
      </c>
      <c r="H27" s="97">
        <f>'Z02'!H27+'Z01'!H27+'Z03'!H27+'Z08'!H27+'Z04'!H27+'Z09'!H27+'Z07'!H27+'Z05'!H27+'Z06'!H27+'Z10'!H27+'Z11'!H27+'Z12'!H27+'Z13'!H27+'Z14'!H27+'Z15'!H27+'Z16'!H27+'Z17'!H27+'Z18'!H27</f>
        <v>24</v>
      </c>
      <c r="I27" s="98">
        <f>'Z02'!I27+'Z01'!I27+'Z03'!I27+'Z08'!I27+'Z04'!I27+'Z09'!I27+'Z07'!I27+'Z05'!I27+'Z06'!I27+'Z10'!I27+'Z11'!I27+'Z12'!I27+'Z13'!I27+'Z14'!I27+'Z15'!I27+'Z16'!I27+'Z17'!I27+'Z18'!I27</f>
        <v>17</v>
      </c>
      <c r="J27" s="99">
        <f t="shared" si="1"/>
        <v>70.8</v>
      </c>
      <c r="K27" s="100">
        <f>'Z02'!K27+'Z01'!K27+'Z03'!K27+'Z08'!K27+'Z04'!K27+'Z09'!K27+'Z07'!K27+'Z05'!K27+'Z06'!K27+'Z10'!K27+'Z11'!K27+'Z12'!K27+'Z13'!K27+'Z14'!K27+'Z15'!K27+'Z16'!K27+'Z17'!K27+'Z18'!K27</f>
        <v>10</v>
      </c>
      <c r="M27" s="46">
        <f t="shared" si="2"/>
        <v>6</v>
      </c>
    </row>
    <row r="28" spans="1:13" ht="15">
      <c r="A28" s="17">
        <f>soupiska!C28</f>
        <v>5</v>
      </c>
      <c r="B28" s="18"/>
      <c r="C28" s="19" t="str">
        <f>soupiska!E28</f>
        <v>Straka Tomáš</v>
      </c>
      <c r="D28" s="20">
        <f>'Z02'!D28+'Z01'!D28+'Z03'!D28+'Z08'!D28+'Z04'!D28+'Z09'!D28+'Z07'!D28+'Z05'!D28+'Z06'!D28+'Z10'!D28+'Z11'!D28+'Z12'!D28+'Z13'!D28+'Z14'!D28+'Z15'!D28+'Z16'!D28+'Z17'!D28+'Z18'!D28</f>
        <v>0</v>
      </c>
      <c r="E28" s="20">
        <f t="shared" si="0"/>
        <v>0</v>
      </c>
      <c r="F28" s="20">
        <f>'Z02'!F28+'Z01'!F28+'Z03'!F28+'Z08'!F28+'Z04'!F28+'Z09'!F28+'Z07'!F28+'Z05'!F28+'Z06'!F28+'Z10'!F28+'Z11'!F28+'Z12'!F28+'Z13'!F28+'Z14'!F28+'Z15'!F28+'Z16'!F28+'Z17'!F28+'Z18'!F28</f>
        <v>0</v>
      </c>
      <c r="G28" s="20">
        <f>'Z02'!G28+'Z01'!G28+'Z03'!G28+'Z08'!G28+'Z04'!G28+'Z09'!G28+'Z07'!G28+'Z05'!G28+'Z06'!G28+'Z10'!G28+'Z11'!G28+'Z12'!G28+'Z13'!G28+'Z14'!G28+'Z15'!G28+'Z16'!G28+'Z17'!G28+'Z18'!G28</f>
        <v>0</v>
      </c>
      <c r="H28" s="97">
        <f>'Z02'!H28+'Z01'!H28+'Z03'!H28+'Z08'!H28+'Z04'!H28+'Z09'!H28+'Z07'!H28+'Z05'!H28+'Z06'!H28+'Z10'!H28+'Z11'!H28+'Z12'!H28+'Z13'!H28+'Z14'!H28+'Z15'!H28+'Z16'!H28+'Z17'!H28+'Z18'!H28</f>
        <v>0</v>
      </c>
      <c r="I28" s="98">
        <f>'Z02'!I28+'Z01'!I28+'Z03'!I28+'Z08'!I28+'Z04'!I28+'Z09'!I28+'Z07'!I28+'Z05'!I28+'Z06'!I28+'Z10'!I28+'Z11'!I28+'Z12'!I28+'Z13'!I28+'Z14'!I28+'Z15'!I28+'Z16'!I28+'Z17'!I28+'Z18'!I28</f>
        <v>0</v>
      </c>
      <c r="J28" s="99" t="str">
        <f t="shared" si="1"/>
        <v> - </v>
      </c>
      <c r="K28" s="100">
        <f>'Z02'!K28+'Z01'!K28+'Z03'!K28+'Z08'!K28+'Z04'!K28+'Z09'!K28+'Z07'!K28+'Z05'!K28+'Z06'!K28+'Z10'!K28+'Z11'!K28+'Z12'!K28+'Z13'!K28+'Z14'!K28+'Z15'!K28+'Z16'!K28+'Z17'!K28+'Z18'!K28</f>
        <v>0</v>
      </c>
      <c r="M28" s="46">
        <f>IF(D28=0,"",ROUND(E28/D28,0))</f>
      </c>
    </row>
    <row r="29" spans="1:13" ht="15">
      <c r="A29" s="17">
        <f>soupiska!C29</f>
        <v>21</v>
      </c>
      <c r="B29" s="18"/>
      <c r="C29" s="19" t="str">
        <f>soupiska!E29</f>
        <v>Stríž Rostislav</v>
      </c>
      <c r="D29" s="20">
        <f>'Z02'!D29+'Z01'!D29+'Z03'!D29+'Z08'!D29+'Z04'!D29+'Z09'!D29+'Z07'!D29+'Z05'!D29+'Z06'!D29+'Z10'!D29+'Z11'!D29+'Z12'!D29+'Z13'!D29+'Z14'!D29+'Z15'!D29+'Z16'!D29+'Z17'!D29+'Z18'!D29</f>
        <v>5</v>
      </c>
      <c r="E29" s="20">
        <f t="shared" si="0"/>
        <v>10</v>
      </c>
      <c r="F29" s="20">
        <f>'Z02'!F29+'Z01'!F29+'Z03'!F29+'Z08'!F29+'Z04'!F29+'Z09'!F29+'Z07'!F29+'Z05'!F29+'Z06'!F29+'Z10'!F29+'Z11'!F29+'Z12'!F29+'Z13'!F29+'Z14'!F29+'Z15'!F29+'Z16'!F29+'Z17'!F29+'Z18'!F29</f>
        <v>0</v>
      </c>
      <c r="G29" s="20">
        <f>'Z02'!G29+'Z01'!G29+'Z03'!G29+'Z08'!G29+'Z04'!G29+'Z09'!G29+'Z07'!G29+'Z05'!G29+'Z06'!G29+'Z10'!G29+'Z11'!G29+'Z12'!G29+'Z13'!G29+'Z14'!G29+'Z15'!G29+'Z16'!G29+'Z17'!G29+'Z18'!G29</f>
        <v>4</v>
      </c>
      <c r="H29" s="97">
        <f>'Z02'!H29+'Z01'!H29+'Z03'!H29+'Z08'!H29+'Z04'!H29+'Z09'!H29+'Z07'!H29+'Z05'!H29+'Z06'!H29+'Z10'!H29+'Z11'!H29+'Z12'!H29+'Z13'!H29+'Z14'!H29+'Z15'!H29+'Z16'!H29+'Z17'!H29+'Z18'!H29</f>
        <v>4</v>
      </c>
      <c r="I29" s="98">
        <f>'Z02'!I29+'Z01'!I29+'Z03'!I29+'Z08'!I29+'Z04'!I29+'Z09'!I29+'Z07'!I29+'Z05'!I29+'Z06'!I29+'Z10'!I29+'Z11'!I29+'Z12'!I29+'Z13'!I29+'Z14'!I29+'Z15'!I29+'Z16'!I29+'Z17'!I29+'Z18'!I29</f>
        <v>2</v>
      </c>
      <c r="J29" s="99">
        <f t="shared" si="1"/>
        <v>50</v>
      </c>
      <c r="K29" s="100">
        <f>'Z02'!K29+'Z01'!K29+'Z03'!K29+'Z08'!K29+'Z04'!K29+'Z09'!K29+'Z07'!K29+'Z05'!K29+'Z06'!K29+'Z10'!K29+'Z11'!K29+'Z12'!K29+'Z13'!K29+'Z14'!K29+'Z15'!K29+'Z16'!K29+'Z17'!K29+'Z18'!K29</f>
        <v>1</v>
      </c>
      <c r="M29" s="46">
        <f>IF(D29=0,"",ROUND(E29/D29,0))</f>
        <v>2</v>
      </c>
    </row>
    <row r="30" spans="1:13" ht="15">
      <c r="A30" s="21">
        <f>soupiska!C30</f>
        <v>0</v>
      </c>
      <c r="B30" s="18"/>
      <c r="C30" s="19" t="str">
        <f>soupiska!E30</f>
        <v>Šulc Michal</v>
      </c>
      <c r="D30" s="20">
        <f>'Z02'!D30+'Z01'!D30+'Z03'!D30+'Z08'!D30+'Z04'!D30+'Z09'!D30+'Z07'!D30+'Z05'!D30+'Z06'!D30+'Z10'!D30+'Z11'!D30+'Z12'!D30+'Z13'!D30+'Z14'!D30+'Z15'!D30+'Z16'!D30+'Z17'!D30+'Z18'!D30</f>
        <v>0</v>
      </c>
      <c r="E30" s="20">
        <f t="shared" si="0"/>
        <v>0</v>
      </c>
      <c r="F30" s="20">
        <f>'Z02'!F30+'Z01'!F30+'Z03'!F30+'Z08'!F30+'Z04'!F30+'Z09'!F30+'Z07'!F30+'Z05'!F30+'Z06'!F30+'Z10'!F30+'Z11'!F30+'Z12'!F30+'Z13'!F30+'Z14'!F30+'Z15'!F30+'Z16'!F30+'Z17'!F30+'Z18'!F30</f>
        <v>0</v>
      </c>
      <c r="G30" s="20">
        <f>'Z02'!G30+'Z01'!G30+'Z03'!G30+'Z08'!G30+'Z04'!G30+'Z09'!G30+'Z07'!G30+'Z05'!G30+'Z06'!G30+'Z10'!G30+'Z11'!G30+'Z12'!G30+'Z13'!G30+'Z14'!G30+'Z15'!G30+'Z16'!G30+'Z17'!G30+'Z18'!G30</f>
        <v>0</v>
      </c>
      <c r="H30" s="97">
        <f>'Z02'!H30+'Z01'!H30+'Z03'!H30+'Z08'!H30+'Z04'!H30+'Z09'!H30+'Z07'!H30+'Z05'!H30+'Z06'!H30+'Z10'!H30+'Z11'!H30+'Z12'!H30+'Z13'!H30+'Z14'!H30+'Z15'!H30+'Z16'!H30+'Z17'!H30+'Z18'!H30</f>
        <v>0</v>
      </c>
      <c r="I30" s="98">
        <f>'Z02'!I30+'Z01'!I30+'Z03'!I30+'Z08'!I30+'Z04'!I30+'Z09'!I30+'Z07'!I30+'Z05'!I30+'Z06'!I30+'Z10'!I30+'Z11'!I30+'Z12'!I30+'Z13'!I30+'Z14'!I30+'Z15'!I30+'Z16'!I30+'Z17'!I30+'Z18'!I30</f>
        <v>0</v>
      </c>
      <c r="J30" s="99" t="str">
        <f t="shared" si="1"/>
        <v> - </v>
      </c>
      <c r="K30" s="100">
        <f>'Z02'!K30+'Z01'!K30+'Z03'!K30+'Z08'!K30+'Z04'!K30+'Z09'!K30+'Z07'!K30+'Z05'!K30+'Z06'!K30+'Z10'!K30+'Z11'!K30+'Z12'!K30+'Z13'!K30+'Z14'!K30+'Z15'!K30+'Z16'!K30+'Z17'!K30+'Z18'!K30</f>
        <v>0</v>
      </c>
      <c r="M30" s="46">
        <f>IF(D30=0,"",ROUND(E30/D30,0))</f>
      </c>
    </row>
    <row r="31" spans="1:13" ht="15">
      <c r="A31" s="21">
        <f>soupiska!C31</f>
        <v>0</v>
      </c>
      <c r="B31" s="18"/>
      <c r="C31" s="19" t="str">
        <f>soupiska!E31</f>
        <v>Trojan Pavel</v>
      </c>
      <c r="D31" s="20">
        <f>'Z02'!D31+'Z01'!D31+'Z03'!D31+'Z08'!D31+'Z04'!D31+'Z09'!D31+'Z07'!D31+'Z05'!D31+'Z06'!D31+'Z10'!D31+'Z11'!D31+'Z12'!D31+'Z13'!D31+'Z14'!D31+'Z15'!D31+'Z16'!D31+'Z17'!D31+'Z18'!D31</f>
        <v>5</v>
      </c>
      <c r="E31" s="20">
        <f t="shared" si="0"/>
        <v>10</v>
      </c>
      <c r="F31" s="20">
        <f>'Z02'!F31+'Z01'!F31+'Z03'!F31+'Z08'!F31+'Z04'!F31+'Z09'!F31+'Z07'!F31+'Z05'!F31+'Z06'!F31+'Z10'!F31+'Z11'!F31+'Z12'!F31+'Z13'!F31+'Z14'!F31+'Z15'!F31+'Z16'!F31+'Z17'!F31+'Z18'!F31</f>
        <v>0</v>
      </c>
      <c r="G31" s="20">
        <f>'Z02'!G31+'Z01'!G31+'Z03'!G31+'Z08'!G31+'Z04'!G31+'Z09'!G31+'Z07'!G31+'Z05'!G31+'Z06'!G31+'Z10'!G31+'Z11'!G31+'Z12'!G31+'Z13'!G31+'Z14'!G31+'Z15'!G31+'Z16'!G31+'Z17'!G31+'Z18'!G31</f>
        <v>5</v>
      </c>
      <c r="H31" s="97">
        <f>'Z02'!H31+'Z01'!H31+'Z03'!H31+'Z08'!H31+'Z04'!H31+'Z09'!H31+'Z07'!H31+'Z05'!H31+'Z06'!H31+'Z10'!H31+'Z11'!H31+'Z12'!H31+'Z13'!H31+'Z14'!H31+'Z15'!H31+'Z16'!H31+'Z17'!H31+'Z18'!H31</f>
        <v>0</v>
      </c>
      <c r="I31" s="98">
        <f>'Z02'!I31+'Z01'!I31+'Z03'!I31+'Z08'!I31+'Z04'!I31+'Z09'!I31+'Z07'!I31+'Z05'!I31+'Z06'!I31+'Z10'!I31+'Z11'!I31+'Z12'!I31+'Z13'!I31+'Z14'!I31+'Z15'!I31+'Z16'!I31+'Z17'!I31+'Z18'!I31</f>
        <v>0</v>
      </c>
      <c r="J31" s="99" t="str">
        <f t="shared" si="1"/>
        <v> - </v>
      </c>
      <c r="K31" s="100">
        <f>'Z02'!K31+'Z01'!K31+'Z03'!K31+'Z08'!K31+'Z04'!K31+'Z09'!K31+'Z07'!K31+'Z05'!K31+'Z06'!K31+'Z10'!K31+'Z11'!K31+'Z12'!K31+'Z13'!K31+'Z14'!K31+'Z15'!K31+'Z16'!K31+'Z17'!K31+'Z18'!K31</f>
        <v>0</v>
      </c>
      <c r="M31" s="46">
        <f>IF(D31=0,"",ROUND(E31/D31,0))</f>
        <v>2</v>
      </c>
    </row>
    <row r="32" spans="1:13" ht="18">
      <c r="A32" s="47"/>
      <c r="B32" s="48"/>
      <c r="C32" s="49" t="s">
        <v>96</v>
      </c>
      <c r="D32" s="50">
        <f>'Z02'!D32+'Z01'!D32+'Z03'!D32+'Z08'!D32+'Z04'!D32+'Z09'!D32+'Z07'!D32+'Z05'!D32+'Z06'!D32+'Z10'!D32+'Z11'!D32+'Z12'!D32+'Z13'!D32+'Z14'!D32+'Z15'!D32+'Z16'!D32+'Z17'!D32+'Z18'!D32</f>
        <v>87</v>
      </c>
      <c r="E32" s="50">
        <f>IF(D32=0,0,3*F32+2*G32+I32)</f>
        <v>811</v>
      </c>
      <c r="F32" s="50">
        <f>'Z02'!F32+'Z01'!F32+'Z03'!F32+'Z08'!F32+'Z04'!F32+'Z09'!F32+'Z07'!F32+'Z05'!F32+'Z06'!F32+'Z10'!F32+'Z11'!F32+'Z12'!F32+'Z13'!F32+'Z14'!F32+'Z15'!F32+'Z16'!F32+'Z17'!F32+'Z18'!F32</f>
        <v>36</v>
      </c>
      <c r="G32" s="50">
        <f>'Z02'!G32+'Z01'!G32+'Z03'!G32+'Z08'!G32+'Z04'!G32+'Z09'!G32+'Z07'!G32+'Z05'!G32+'Z06'!G32+'Z10'!G32+'Z11'!G32+'Z12'!G32+'Z13'!G32+'Z14'!G32+'Z15'!G32+'Z16'!G32+'Z17'!G32+'Z18'!G32</f>
        <v>299</v>
      </c>
      <c r="H32" s="50">
        <f>'Z02'!H32+'Z01'!H32+'Z03'!H32+'Z08'!H32+'Z04'!H32+'Z09'!H32+'Z07'!H32+'Z05'!H32+'Z06'!H32+'Z10'!H32+'Z11'!H32+'Z12'!H32+'Z13'!H32+'Z14'!H32+'Z15'!H32+'Z16'!H32+'Z17'!H32+'Z18'!H32</f>
        <v>174</v>
      </c>
      <c r="I32" s="51">
        <f>'Z02'!I32+'Z01'!I32+'Z03'!I32+'Z08'!I32+'Z04'!I32+'Z09'!I32+'Z07'!I32+'Z05'!I32+'Z06'!I32+'Z10'!I32+'Z11'!I32+'Z12'!I32+'Z13'!I32+'Z14'!I32+'Z15'!I32+'Z16'!I32+'Z17'!I32+'Z18'!I32</f>
        <v>105</v>
      </c>
      <c r="J32" s="51">
        <f t="shared" si="1"/>
        <v>60.3</v>
      </c>
      <c r="K32" s="52">
        <f>'Z02'!K32+'Z01'!K32+'Z03'!K32+'Z08'!K32+'Z04'!K32+'Z09'!K32+'Z07'!K32+'Z05'!K32+'Z06'!K32+'Z10'!K32+'Z11'!K32+'Z12'!K32+'Z13'!K32+'Z14'!K32+'Z15'!K32+'Z16'!K32+'Z17'!K32+'Z18'!K32</f>
        <v>111</v>
      </c>
      <c r="M32" s="52">
        <f>IF(D32=0,"",ROUND(E32/E4,0))</f>
        <v>74</v>
      </c>
    </row>
    <row r="33" spans="1:11" ht="15">
      <c r="A33" s="53"/>
      <c r="B33" s="53"/>
      <c r="C33" s="53"/>
      <c r="D33" s="54"/>
      <c r="E33" s="54"/>
      <c r="F33" s="54"/>
      <c r="G33" s="54"/>
      <c r="H33" s="54"/>
      <c r="I33" s="54"/>
      <c r="J33" s="54"/>
      <c r="K33" s="54"/>
    </row>
    <row r="34" spans="1:13" ht="18">
      <c r="A34" s="57"/>
      <c r="B34" s="58"/>
      <c r="C34" s="59" t="s">
        <v>115</v>
      </c>
      <c r="D34" s="60">
        <f>'Z02'!D35+'Z01'!D35+'Z03'!D35+'Z08'!D35+'Z04'!D35+'Z09'!D35+'Z07'!D35+'Z05'!D35+'Z06'!D35+'Z10'!D35+'Z11'!D35+'Z12'!D35+'Z13'!D35+'Z14'!D35+'Z15'!D35+'Z16'!D35+'Z17'!D35+'Z18'!D35</f>
        <v>91</v>
      </c>
      <c r="E34" s="60">
        <f>IF(D34=0,0,3*F34+2*G34+I34)</f>
        <v>654</v>
      </c>
      <c r="F34" s="60">
        <f>'Z02'!F35+'Z01'!F35+'Z03'!F35+'Z08'!F35+'Z04'!F35+'Z09'!F35+'Z07'!F35+'Z05'!F35+'Z06'!F35+'Z10'!F35+'Z11'!F35+'Z12'!F35+'Z13'!F35+'Z14'!F35+'Z15'!F35+'Z16'!F35+'Z17'!F35+'Z18'!F35</f>
        <v>60</v>
      </c>
      <c r="G34" s="60">
        <f>'Z02'!G35+'Z01'!G35+'Z03'!G35+'Z08'!G35+'Z04'!G35+'Z09'!G35+'Z07'!G35+'Z05'!G35+'Z06'!G35+'Z10'!G35+'Z11'!G35+'Z12'!G35+'Z13'!G35+'Z14'!G35+'Z15'!G35+'Z16'!G35+'Z17'!G35+'Z18'!G35</f>
        <v>208</v>
      </c>
      <c r="H34" s="60">
        <f>'Z02'!H35+'Z01'!H35+'Z03'!H35+'Z08'!H35+'Z04'!H35+'Z09'!H35+'Z07'!H35+'Z05'!H35+'Z06'!H35+'Z10'!H35+'Z11'!H35+'Z12'!H35+'Z13'!H35+'Z14'!H35+'Z15'!H35+'Z16'!H35+'Z17'!H35+'Z18'!H35</f>
        <v>100</v>
      </c>
      <c r="I34" s="61">
        <f>'Z02'!I35+'Z01'!I35+'Z03'!I35+'Z08'!I35+'Z04'!I35+'Z09'!I35+'Z07'!I35+'Z05'!I35+'Z06'!I35+'Z10'!I35+'Z11'!I35+'Z12'!I35+'Z13'!I35+'Z14'!I35+'Z15'!I35+'Z16'!I35+'Z17'!I35+'Z18'!I35</f>
        <v>58</v>
      </c>
      <c r="J34" s="61">
        <f>IF(AND(H34=0,I34=0)," - ",ROUND(I34*100/H34,1))</f>
        <v>58</v>
      </c>
      <c r="K34" s="62">
        <f>'Z02'!K35+'Z01'!K35+'Z03'!K35+'Z08'!K35+'Z04'!K35+'Z09'!K35+'Z07'!K35+'Z05'!K35+'Z06'!K35+'Z10'!K35+'Z11'!K35+'Z12'!K35+'Z13'!K35+'Z14'!K35+'Z15'!K35+'Z16'!K35+'Z17'!K35+'Z18'!K35</f>
        <v>200</v>
      </c>
      <c r="M34" s="52">
        <f>IF(D34=0,"",ROUND(E34/E4,0))</f>
        <v>59</v>
      </c>
    </row>
    <row r="38" ht="15">
      <c r="C38" s="101">
        <f ca="1">TODAY()</f>
        <v>41027</v>
      </c>
    </row>
    <row r="39" ht="15">
      <c r="I39" s="22" t="s">
        <v>116</v>
      </c>
    </row>
  </sheetData>
  <sheetProtection/>
  <printOptions/>
  <pageMargins left="0.75" right="0.75" top="1" bottom="1" header="0.5118055555555556" footer="0.5118055555555556"/>
  <pageSetup fitToHeight="1" fitToWidth="1" horizontalDpi="300" verticalDpi="3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46">
    <pageSetUpPr fitToPage="1"/>
  </sheetPr>
  <dimension ref="A1:O39"/>
  <sheetViews>
    <sheetView showGridLines="0" zoomScale="75" zoomScaleNormal="75" zoomScalePageLayoutView="0" workbookViewId="0" topLeftCell="A1">
      <selection activeCell="I7" sqref="I7"/>
    </sheetView>
  </sheetViews>
  <sheetFormatPr defaultColWidth="8.8984375" defaultRowHeight="15.75"/>
  <cols>
    <col min="1" max="1" width="4.09765625" style="22" customWidth="1"/>
    <col min="2" max="2" width="1.796875" style="22" customWidth="1"/>
    <col min="3" max="3" width="15.69921875" style="22" customWidth="1"/>
    <col min="4" max="4" width="6.3984375" style="22" customWidth="1"/>
    <col min="5" max="5" width="9.3984375" style="22" customWidth="1"/>
    <col min="6" max="6" width="8.296875" style="22" customWidth="1"/>
    <col min="7" max="7" width="8.3984375" style="22" customWidth="1"/>
    <col min="8" max="8" width="9" style="22" customWidth="1"/>
    <col min="9" max="10" width="8.796875" style="22" customWidth="1"/>
    <col min="11" max="11" width="6.69921875" style="22" customWidth="1"/>
    <col min="12" max="12" width="7" style="22" customWidth="1"/>
    <col min="13" max="15" width="8.8984375" style="22" customWidth="1"/>
    <col min="16" max="16" width="2.19921875" style="22" customWidth="1"/>
    <col min="17" max="16384" width="8.8984375" style="22" customWidth="1"/>
  </cols>
  <sheetData>
    <row r="1" spans="3:9" ht="30">
      <c r="C1" s="102" t="s">
        <v>117</v>
      </c>
      <c r="I1" s="102" t="str">
        <f>rozpis!H1</f>
        <v>2010/2011</v>
      </c>
    </row>
    <row r="3" spans="4:9" ht="15.75">
      <c r="D3" s="80" t="s">
        <v>86</v>
      </c>
      <c r="E3" s="80" t="s">
        <v>105</v>
      </c>
      <c r="F3" s="80" t="s">
        <v>106</v>
      </c>
      <c r="G3" s="80" t="s">
        <v>107</v>
      </c>
      <c r="H3" s="80"/>
      <c r="I3" s="80" t="s">
        <v>108</v>
      </c>
    </row>
    <row r="5" spans="1:13" ht="23.25">
      <c r="A5" s="81" t="s">
        <v>109</v>
      </c>
      <c r="B5" s="82"/>
      <c r="C5" s="82"/>
      <c r="D5" s="83">
        <f>Podzim!D4</f>
        <v>18</v>
      </c>
      <c r="E5" s="83">
        <f>Podzim!E4</f>
        <v>11</v>
      </c>
      <c r="F5" s="83">
        <f>Podzim!F4</f>
        <v>7</v>
      </c>
      <c r="G5" s="83">
        <f>Podzim!G4</f>
        <v>4</v>
      </c>
      <c r="H5" s="83">
        <f>Podzim!H4</f>
        <v>811</v>
      </c>
      <c r="I5" s="83" t="str">
        <f>Podzim!I4</f>
        <v> :</v>
      </c>
      <c r="J5" s="83">
        <f>Podzim!J4</f>
        <v>654</v>
      </c>
      <c r="K5" s="82"/>
      <c r="L5" s="86">
        <f>IF(H5&lt;J5,"-","")</f>
      </c>
      <c r="M5" s="103">
        <f>ABS(H5-J5)</f>
        <v>157</v>
      </c>
    </row>
    <row r="6" spans="1:13" ht="23.25">
      <c r="A6" s="82"/>
      <c r="B6" s="82"/>
      <c r="C6" s="81"/>
      <c r="D6" s="81"/>
      <c r="E6" s="81"/>
      <c r="F6" s="81"/>
      <c r="G6" s="84" t="str">
        <f>Podzim!G5</f>
        <v>(</v>
      </c>
      <c r="H6" s="83">
        <f>Podzim!H5</f>
        <v>390</v>
      </c>
      <c r="I6" s="83" t="str">
        <f>Podzim!I5</f>
        <v> :</v>
      </c>
      <c r="J6" s="83">
        <f>Podzim!J5</f>
        <v>311</v>
      </c>
      <c r="K6" s="104" t="s">
        <v>83</v>
      </c>
      <c r="L6" s="86">
        <f>IF(H6&lt;J6,"-","")</f>
      </c>
      <c r="M6" s="103">
        <f>ABS(H6-J6)</f>
        <v>79</v>
      </c>
    </row>
    <row r="7" spans="1:13" ht="23.25">
      <c r="A7" s="82"/>
      <c r="B7" s="82"/>
      <c r="C7" s="81"/>
      <c r="D7" s="81"/>
      <c r="E7" s="81"/>
      <c r="F7" s="84"/>
      <c r="G7" s="84"/>
      <c r="H7" s="84"/>
      <c r="I7" s="83"/>
      <c r="J7" s="81"/>
      <c r="K7" s="104"/>
      <c r="L7" s="86"/>
      <c r="M7" s="103"/>
    </row>
    <row r="8" spans="1:13" ht="23.25">
      <c r="A8" s="82"/>
      <c r="B8" s="82"/>
      <c r="C8" s="81"/>
      <c r="D8" s="81" t="s">
        <v>113</v>
      </c>
      <c r="E8" s="81"/>
      <c r="F8" s="84"/>
      <c r="G8" s="84"/>
      <c r="H8" s="84">
        <f>ROUND(H5/$E$5,0)</f>
        <v>74</v>
      </c>
      <c r="I8" s="83" t="s">
        <v>110</v>
      </c>
      <c r="J8" s="84">
        <f>ROUND(J5/$E$5,0)</f>
        <v>59</v>
      </c>
      <c r="K8" s="104"/>
      <c r="L8" s="86">
        <f>IF(H8&lt;J8,"-","")</f>
      </c>
      <c r="M8" s="103">
        <f>ABS(H8-J8)</f>
        <v>15</v>
      </c>
    </row>
    <row r="9" spans="7:13" ht="23.25">
      <c r="G9" s="84" t="s">
        <v>111</v>
      </c>
      <c r="H9" s="84">
        <f>ROUND(H6/$E$5,0)</f>
        <v>35</v>
      </c>
      <c r="I9" s="83" t="s">
        <v>110</v>
      </c>
      <c r="J9" s="84">
        <f>ROUND(J6/$E$5,0)</f>
        <v>28</v>
      </c>
      <c r="K9" s="104" t="s">
        <v>83</v>
      </c>
      <c r="L9" s="86">
        <f>IF(H9&lt;J9,"-","")</f>
      </c>
      <c r="M9" s="103">
        <f>ABS(H9-J9)</f>
        <v>7</v>
      </c>
    </row>
    <row r="11" spans="1:15" ht="15">
      <c r="A11" s="33" t="s">
        <v>85</v>
      </c>
      <c r="B11" s="34"/>
      <c r="C11" s="34"/>
      <c r="D11" s="35" t="s">
        <v>91</v>
      </c>
      <c r="E11" s="36" t="s">
        <v>86</v>
      </c>
      <c r="F11" s="105"/>
      <c r="G11" s="36" t="s">
        <v>87</v>
      </c>
      <c r="H11" s="105"/>
      <c r="I11" s="36" t="s">
        <v>88</v>
      </c>
      <c r="J11" s="105"/>
      <c r="K11" s="37" t="s">
        <v>89</v>
      </c>
      <c r="L11" s="38"/>
      <c r="M11" s="38"/>
      <c r="N11" s="106" t="s">
        <v>90</v>
      </c>
      <c r="O11" s="107" t="s">
        <v>90</v>
      </c>
    </row>
    <row r="12" spans="1:15" ht="15">
      <c r="A12" s="9" t="s">
        <v>32</v>
      </c>
      <c r="B12" s="11"/>
      <c r="C12" s="10"/>
      <c r="D12" s="12" t="s">
        <v>105</v>
      </c>
      <c r="E12" s="12" t="s">
        <v>92</v>
      </c>
      <c r="F12" s="108" t="s">
        <v>114</v>
      </c>
      <c r="G12" s="40" t="s">
        <v>92</v>
      </c>
      <c r="H12" s="109" t="s">
        <v>114</v>
      </c>
      <c r="I12" s="40" t="s">
        <v>92</v>
      </c>
      <c r="J12" s="109" t="s">
        <v>114</v>
      </c>
      <c r="K12" s="12" t="s">
        <v>93</v>
      </c>
      <c r="L12" s="41" t="s">
        <v>94</v>
      </c>
      <c r="M12" s="41" t="s">
        <v>95</v>
      </c>
      <c r="N12" s="110" t="s">
        <v>92</v>
      </c>
      <c r="O12" s="111" t="s">
        <v>114</v>
      </c>
    </row>
    <row r="13" spans="1:15" ht="15">
      <c r="A13" s="13">
        <f>Podzim!A11</f>
        <v>12</v>
      </c>
      <c r="B13" s="15"/>
      <c r="C13" s="19" t="str">
        <f>Podzim!C11</f>
        <v>Čechovský Marek</v>
      </c>
      <c r="D13" s="20">
        <f>Podzim!D11</f>
        <v>5</v>
      </c>
      <c r="E13" s="112">
        <f>Podzim!E11</f>
        <v>96</v>
      </c>
      <c r="F13" s="113">
        <f aca="true" t="shared" si="0" ref="F13:F33">IF($D13=0,0,ROUND(E13/$D13,0))</f>
        <v>19</v>
      </c>
      <c r="G13" s="114">
        <f>Podzim!F11</f>
        <v>0</v>
      </c>
      <c r="H13" s="113">
        <f aca="true" t="shared" si="1" ref="H13:H33">IF($D13=0,0,ROUND(G13/$D13,0))</f>
        <v>0</v>
      </c>
      <c r="I13" s="114">
        <f>Podzim!G11</f>
        <v>40</v>
      </c>
      <c r="J13" s="113">
        <f aca="true" t="shared" si="2" ref="J13:J33">IF($D13=0,0,ROUND(I13/$D13,0))</f>
        <v>8</v>
      </c>
      <c r="K13" s="112">
        <f>Podzim!H11</f>
        <v>24</v>
      </c>
      <c r="L13" s="115">
        <f>Podzim!I11</f>
        <v>16</v>
      </c>
      <c r="M13" s="116">
        <f>Podzim!J11</f>
        <v>66.7</v>
      </c>
      <c r="N13" s="117">
        <f>Podzim!K11</f>
        <v>19</v>
      </c>
      <c r="O13" s="113">
        <f aca="true" t="shared" si="3" ref="O13:O33">IF($D13=0,0,ROUND(N13/$D13,0))</f>
        <v>4</v>
      </c>
    </row>
    <row r="14" spans="1:15" ht="15">
      <c r="A14" s="21">
        <f>Podzim!A12</f>
        <v>0</v>
      </c>
      <c r="B14" s="18"/>
      <c r="C14" s="19" t="str">
        <f>Podzim!C12</f>
        <v>Dostál Radek</v>
      </c>
      <c r="D14" s="20">
        <f>Podzim!D12</f>
        <v>0</v>
      </c>
      <c r="E14" s="118">
        <f>Podzim!E12</f>
        <v>0</v>
      </c>
      <c r="F14" s="119">
        <f t="shared" si="0"/>
        <v>0</v>
      </c>
      <c r="G14" s="120">
        <f>Podzim!F12</f>
        <v>0</v>
      </c>
      <c r="H14" s="119">
        <f t="shared" si="1"/>
        <v>0</v>
      </c>
      <c r="I14" s="120">
        <f>Podzim!G12</f>
        <v>0</v>
      </c>
      <c r="J14" s="119">
        <f t="shared" si="2"/>
        <v>0</v>
      </c>
      <c r="K14" s="118">
        <f>Podzim!H12</f>
        <v>0</v>
      </c>
      <c r="L14" s="121">
        <f>Podzim!I12</f>
        <v>0</v>
      </c>
      <c r="M14" s="122" t="str">
        <f>Podzim!J12</f>
        <v> - </v>
      </c>
      <c r="N14" s="123">
        <f>Podzim!K12</f>
        <v>0</v>
      </c>
      <c r="O14" s="119">
        <f t="shared" si="3"/>
        <v>0</v>
      </c>
    </row>
    <row r="15" spans="1:15" ht="15">
      <c r="A15" s="21">
        <f>Podzim!A13</f>
        <v>14</v>
      </c>
      <c r="B15" s="18"/>
      <c r="C15" s="19" t="str">
        <f>Podzim!C13</f>
        <v>Ducháček Ludvík</v>
      </c>
      <c r="D15" s="20">
        <f>Podzim!D13</f>
        <v>0</v>
      </c>
      <c r="E15" s="118">
        <f>Podzim!E13</f>
        <v>0</v>
      </c>
      <c r="F15" s="119">
        <f t="shared" si="0"/>
        <v>0</v>
      </c>
      <c r="G15" s="120">
        <f>Podzim!F13</f>
        <v>0</v>
      </c>
      <c r="H15" s="119">
        <f t="shared" si="1"/>
        <v>0</v>
      </c>
      <c r="I15" s="120">
        <f>Podzim!G13</f>
        <v>0</v>
      </c>
      <c r="J15" s="119">
        <f t="shared" si="2"/>
        <v>0</v>
      </c>
      <c r="K15" s="118">
        <f>Podzim!H13</f>
        <v>0</v>
      </c>
      <c r="L15" s="121">
        <f>Podzim!I13</f>
        <v>0</v>
      </c>
      <c r="M15" s="122" t="str">
        <f>Podzim!J13</f>
        <v> - </v>
      </c>
      <c r="N15" s="123">
        <f>Podzim!K13</f>
        <v>0</v>
      </c>
      <c r="O15" s="119">
        <f t="shared" si="3"/>
        <v>0</v>
      </c>
    </row>
    <row r="16" spans="1:15" ht="15">
      <c r="A16" s="21">
        <f>Podzim!A14</f>
        <v>20</v>
      </c>
      <c r="B16" s="18"/>
      <c r="C16" s="19" t="str">
        <f>Podzim!C14</f>
        <v>Dvořák Milan</v>
      </c>
      <c r="D16" s="20">
        <f>Podzim!D14</f>
        <v>6</v>
      </c>
      <c r="E16" s="118">
        <f>Podzim!E14</f>
        <v>24</v>
      </c>
      <c r="F16" s="119">
        <f t="shared" si="0"/>
        <v>4</v>
      </c>
      <c r="G16" s="120">
        <f>Podzim!F14</f>
        <v>0</v>
      </c>
      <c r="H16" s="119">
        <f t="shared" si="1"/>
        <v>0</v>
      </c>
      <c r="I16" s="120">
        <f>Podzim!G14</f>
        <v>7</v>
      </c>
      <c r="J16" s="119">
        <f t="shared" si="2"/>
        <v>1</v>
      </c>
      <c r="K16" s="118">
        <f>Podzim!H14</f>
        <v>16</v>
      </c>
      <c r="L16" s="121">
        <f>Podzim!I14</f>
        <v>10</v>
      </c>
      <c r="M16" s="122">
        <f>Podzim!J14</f>
        <v>62.5</v>
      </c>
      <c r="N16" s="123">
        <f>Podzim!K14</f>
        <v>2</v>
      </c>
      <c r="O16" s="119">
        <f t="shared" si="3"/>
        <v>0</v>
      </c>
    </row>
    <row r="17" spans="1:15" ht="15">
      <c r="A17" s="21">
        <f>Podzim!A15</f>
        <v>4</v>
      </c>
      <c r="B17" s="18"/>
      <c r="C17" s="19" t="str">
        <f>Podzim!C15</f>
        <v>Fiksa Ondřej</v>
      </c>
      <c r="D17" s="20">
        <f>Podzim!D15</f>
        <v>11</v>
      </c>
      <c r="E17" s="118">
        <f>Podzim!E15</f>
        <v>145</v>
      </c>
      <c r="F17" s="119">
        <f t="shared" si="0"/>
        <v>13</v>
      </c>
      <c r="G17" s="120">
        <f>Podzim!F15</f>
        <v>9</v>
      </c>
      <c r="H17" s="119">
        <f t="shared" si="1"/>
        <v>1</v>
      </c>
      <c r="I17" s="120">
        <f>Podzim!G15</f>
        <v>47</v>
      </c>
      <c r="J17" s="119">
        <f t="shared" si="2"/>
        <v>4</v>
      </c>
      <c r="K17" s="118">
        <f>Podzim!H15</f>
        <v>41</v>
      </c>
      <c r="L17" s="121">
        <f>Podzim!I15</f>
        <v>24</v>
      </c>
      <c r="M17" s="122">
        <f>Podzim!J15</f>
        <v>58.5</v>
      </c>
      <c r="N17" s="123">
        <f>Podzim!K15</f>
        <v>19</v>
      </c>
      <c r="O17" s="119">
        <f t="shared" si="3"/>
        <v>2</v>
      </c>
    </row>
    <row r="18" spans="1:15" ht="15">
      <c r="A18" s="21">
        <f>Podzim!A16</f>
        <v>15</v>
      </c>
      <c r="B18" s="18"/>
      <c r="C18" s="19" t="str">
        <f>Podzim!C16</f>
        <v>Hedvičák Jaroslav</v>
      </c>
      <c r="D18" s="20">
        <f>Podzim!D16</f>
        <v>8</v>
      </c>
      <c r="E18" s="118">
        <f>Podzim!E16</f>
        <v>116</v>
      </c>
      <c r="F18" s="119">
        <f t="shared" si="0"/>
        <v>15</v>
      </c>
      <c r="G18" s="120">
        <f>Podzim!F16</f>
        <v>15</v>
      </c>
      <c r="H18" s="119">
        <f t="shared" si="1"/>
        <v>2</v>
      </c>
      <c r="I18" s="120">
        <f>Podzim!G16</f>
        <v>32</v>
      </c>
      <c r="J18" s="119">
        <f t="shared" si="2"/>
        <v>4</v>
      </c>
      <c r="K18" s="118">
        <f>Podzim!H16</f>
        <v>12</v>
      </c>
      <c r="L18" s="121">
        <f>Podzim!I16</f>
        <v>7</v>
      </c>
      <c r="M18" s="122">
        <f>Podzim!J16</f>
        <v>58.3</v>
      </c>
      <c r="N18" s="123">
        <f>Podzim!K16</f>
        <v>4</v>
      </c>
      <c r="O18" s="119">
        <f t="shared" si="3"/>
        <v>1</v>
      </c>
    </row>
    <row r="19" spans="1:15" ht="15">
      <c r="A19" s="21">
        <f>Podzim!A17</f>
        <v>10</v>
      </c>
      <c r="B19" s="18"/>
      <c r="C19" s="19" t="str">
        <f>Podzim!C17</f>
        <v>Krontorád Pavel</v>
      </c>
      <c r="D19" s="20">
        <f>Podzim!D17</f>
        <v>7</v>
      </c>
      <c r="E19" s="118">
        <f>Podzim!E17</f>
        <v>55</v>
      </c>
      <c r="F19" s="119">
        <f t="shared" si="0"/>
        <v>8</v>
      </c>
      <c r="G19" s="120">
        <f>Podzim!F17</f>
        <v>1</v>
      </c>
      <c r="H19" s="119">
        <f t="shared" si="1"/>
        <v>0</v>
      </c>
      <c r="I19" s="120">
        <f>Podzim!G17</f>
        <v>25</v>
      </c>
      <c r="J19" s="119">
        <f t="shared" si="2"/>
        <v>4</v>
      </c>
      <c r="K19" s="118">
        <f>Podzim!H17</f>
        <v>3</v>
      </c>
      <c r="L19" s="121">
        <f>Podzim!I17</f>
        <v>2</v>
      </c>
      <c r="M19" s="122">
        <f>Podzim!J17</f>
        <v>66.7</v>
      </c>
      <c r="N19" s="123">
        <f>Podzim!K17</f>
        <v>1</v>
      </c>
      <c r="O19" s="119">
        <f t="shared" si="3"/>
        <v>0</v>
      </c>
    </row>
    <row r="20" spans="1:15" ht="15">
      <c r="A20" s="21">
        <f>Podzim!A18</f>
        <v>7</v>
      </c>
      <c r="B20" s="18"/>
      <c r="C20" s="19" t="str">
        <f>Podzim!C18</f>
        <v>Krontorád Vít</v>
      </c>
      <c r="D20" s="20">
        <f>Podzim!D18</f>
        <v>10</v>
      </c>
      <c r="E20" s="118">
        <f>Podzim!E18</f>
        <v>162</v>
      </c>
      <c r="F20" s="119">
        <f t="shared" si="0"/>
        <v>16</v>
      </c>
      <c r="G20" s="120">
        <f>Podzim!F18</f>
        <v>3</v>
      </c>
      <c r="H20" s="119">
        <f t="shared" si="1"/>
        <v>0</v>
      </c>
      <c r="I20" s="120">
        <f>Podzim!G18</f>
        <v>70</v>
      </c>
      <c r="J20" s="119">
        <f t="shared" si="2"/>
        <v>7</v>
      </c>
      <c r="K20" s="118">
        <f>Podzim!H18</f>
        <v>23</v>
      </c>
      <c r="L20" s="121">
        <f>Podzim!I18</f>
        <v>13</v>
      </c>
      <c r="M20" s="122">
        <f>Podzim!J18</f>
        <v>56.5</v>
      </c>
      <c r="N20" s="123">
        <f>Podzim!K18</f>
        <v>18</v>
      </c>
      <c r="O20" s="119">
        <f t="shared" si="3"/>
        <v>2</v>
      </c>
    </row>
    <row r="21" spans="1:15" ht="15">
      <c r="A21" s="21">
        <f>Podzim!A19</f>
        <v>6</v>
      </c>
      <c r="B21" s="18"/>
      <c r="C21" s="19" t="str">
        <f>Podzim!C19</f>
        <v>Krška Josef</v>
      </c>
      <c r="D21" s="20">
        <f>Podzim!D19</f>
        <v>0</v>
      </c>
      <c r="E21" s="118">
        <f>Podzim!E19</f>
        <v>0</v>
      </c>
      <c r="F21" s="119">
        <f t="shared" si="0"/>
        <v>0</v>
      </c>
      <c r="G21" s="120">
        <f>Podzim!F19</f>
        <v>0</v>
      </c>
      <c r="H21" s="119">
        <f t="shared" si="1"/>
        <v>0</v>
      </c>
      <c r="I21" s="120">
        <f>Podzim!G19</f>
        <v>0</v>
      </c>
      <c r="J21" s="119">
        <f t="shared" si="2"/>
        <v>0</v>
      </c>
      <c r="K21" s="118">
        <f>Podzim!H19</f>
        <v>0</v>
      </c>
      <c r="L21" s="121">
        <f>Podzim!I19</f>
        <v>0</v>
      </c>
      <c r="M21" s="122" t="str">
        <f>Podzim!J19</f>
        <v> - </v>
      </c>
      <c r="N21" s="123">
        <f>Podzim!K19</f>
        <v>0</v>
      </c>
      <c r="O21" s="119">
        <f t="shared" si="3"/>
        <v>0</v>
      </c>
    </row>
    <row r="22" spans="1:15" ht="15">
      <c r="A22" s="21">
        <f>Podzim!A20</f>
        <v>18</v>
      </c>
      <c r="B22" s="18"/>
      <c r="C22" s="19" t="str">
        <f>Podzim!C20</f>
        <v>Maca Radek</v>
      </c>
      <c r="D22" s="20">
        <f>Podzim!D20</f>
        <v>4</v>
      </c>
      <c r="E22" s="118">
        <f>Podzim!E20</f>
        <v>5</v>
      </c>
      <c r="F22" s="119">
        <f t="shared" si="0"/>
        <v>1</v>
      </c>
      <c r="G22" s="120">
        <f>Podzim!F20</f>
        <v>1</v>
      </c>
      <c r="H22" s="119">
        <f t="shared" si="1"/>
        <v>0</v>
      </c>
      <c r="I22" s="120">
        <f>Podzim!G20</f>
        <v>1</v>
      </c>
      <c r="J22" s="119">
        <f t="shared" si="2"/>
        <v>0</v>
      </c>
      <c r="K22" s="118">
        <f>Podzim!H20</f>
        <v>0</v>
      </c>
      <c r="L22" s="121">
        <f>Podzim!I20</f>
        <v>0</v>
      </c>
      <c r="M22" s="122" t="str">
        <f>Podzim!J20</f>
        <v> - </v>
      </c>
      <c r="N22" s="123">
        <f>Podzim!K20</f>
        <v>3</v>
      </c>
      <c r="O22" s="119">
        <f t="shared" si="3"/>
        <v>1</v>
      </c>
    </row>
    <row r="23" spans="1:15" ht="15">
      <c r="A23" s="21">
        <f>Podzim!A21</f>
        <v>17</v>
      </c>
      <c r="B23" s="18"/>
      <c r="C23" s="19" t="str">
        <f>Podzim!C21</f>
        <v>Müller Tomáš</v>
      </c>
      <c r="D23" s="20">
        <f>Podzim!D21</f>
        <v>0</v>
      </c>
      <c r="E23" s="118">
        <f>Podzim!E21</f>
        <v>0</v>
      </c>
      <c r="F23" s="119">
        <f t="shared" si="0"/>
        <v>0</v>
      </c>
      <c r="G23" s="120">
        <f>Podzim!F21</f>
        <v>0</v>
      </c>
      <c r="H23" s="119">
        <f t="shared" si="1"/>
        <v>0</v>
      </c>
      <c r="I23" s="120">
        <f>Podzim!G21</f>
        <v>0</v>
      </c>
      <c r="J23" s="119">
        <f t="shared" si="2"/>
        <v>0</v>
      </c>
      <c r="K23" s="118">
        <f>Podzim!H21</f>
        <v>0</v>
      </c>
      <c r="L23" s="121">
        <f>Podzim!I21</f>
        <v>0</v>
      </c>
      <c r="M23" s="122" t="str">
        <f>Podzim!J21</f>
        <v> - </v>
      </c>
      <c r="N23" s="123">
        <f>Podzim!K21</f>
        <v>0</v>
      </c>
      <c r="O23" s="119">
        <f t="shared" si="3"/>
        <v>0</v>
      </c>
    </row>
    <row r="24" spans="1:15" ht="15">
      <c r="A24" s="21">
        <f>Podzim!A22</f>
        <v>17</v>
      </c>
      <c r="B24" s="18"/>
      <c r="C24" s="19" t="str">
        <f>Podzim!C22</f>
        <v>Müller Petr</v>
      </c>
      <c r="D24" s="20">
        <f>Podzim!D22</f>
        <v>0</v>
      </c>
      <c r="E24" s="118">
        <f>Podzim!E22</f>
        <v>0</v>
      </c>
      <c r="F24" s="119">
        <f t="shared" si="0"/>
        <v>0</v>
      </c>
      <c r="G24" s="120">
        <f>Podzim!F22</f>
        <v>0</v>
      </c>
      <c r="H24" s="119">
        <f t="shared" si="1"/>
        <v>0</v>
      </c>
      <c r="I24" s="120">
        <f>Podzim!G22</f>
        <v>0</v>
      </c>
      <c r="J24" s="119">
        <f t="shared" si="2"/>
        <v>0</v>
      </c>
      <c r="K24" s="118">
        <f>Podzim!H22</f>
        <v>0</v>
      </c>
      <c r="L24" s="121">
        <f>Podzim!I22</f>
        <v>0</v>
      </c>
      <c r="M24" s="122" t="str">
        <f>Podzim!J22</f>
        <v> - </v>
      </c>
      <c r="N24" s="123">
        <f>Podzim!K22</f>
        <v>0</v>
      </c>
      <c r="O24" s="119">
        <f t="shared" si="3"/>
        <v>0</v>
      </c>
    </row>
    <row r="25" spans="1:15" ht="15">
      <c r="A25" s="21">
        <f>Podzim!A23</f>
        <v>16</v>
      </c>
      <c r="B25" s="18"/>
      <c r="C25" s="19" t="str">
        <f>Podzim!C23</f>
        <v>Nepustil Petr</v>
      </c>
      <c r="D25" s="20">
        <f>Podzim!D23</f>
        <v>11</v>
      </c>
      <c r="E25" s="118">
        <f>Podzim!E23</f>
        <v>104</v>
      </c>
      <c r="F25" s="119">
        <f t="shared" si="0"/>
        <v>9</v>
      </c>
      <c r="G25" s="120">
        <f>Podzim!F23</f>
        <v>6</v>
      </c>
      <c r="H25" s="119">
        <f t="shared" si="1"/>
        <v>1</v>
      </c>
      <c r="I25" s="120">
        <f>Podzim!G23</f>
        <v>39</v>
      </c>
      <c r="J25" s="119">
        <f t="shared" si="2"/>
        <v>4</v>
      </c>
      <c r="K25" s="118">
        <f>Podzim!H23</f>
        <v>16</v>
      </c>
      <c r="L25" s="121">
        <f>Podzim!I23</f>
        <v>8</v>
      </c>
      <c r="M25" s="122">
        <f>Podzim!J23</f>
        <v>50</v>
      </c>
      <c r="N25" s="123">
        <f>Podzim!K23</f>
        <v>26</v>
      </c>
      <c r="O25" s="119">
        <f t="shared" si="3"/>
        <v>2</v>
      </c>
    </row>
    <row r="26" spans="1:15" ht="15">
      <c r="A26" s="21">
        <f>Podzim!A24</f>
        <v>8</v>
      </c>
      <c r="B26" s="18"/>
      <c r="C26" s="19" t="str">
        <f>Podzim!C24</f>
        <v>Petr Martin</v>
      </c>
      <c r="D26" s="20">
        <f>Podzim!D24</f>
        <v>0</v>
      </c>
      <c r="E26" s="118">
        <f>Podzim!E24</f>
        <v>0</v>
      </c>
      <c r="F26" s="119">
        <f t="shared" si="0"/>
        <v>0</v>
      </c>
      <c r="G26" s="120">
        <f>Podzim!F24</f>
        <v>0</v>
      </c>
      <c r="H26" s="119">
        <f t="shared" si="1"/>
        <v>0</v>
      </c>
      <c r="I26" s="120">
        <f>Podzim!G24</f>
        <v>0</v>
      </c>
      <c r="J26" s="119">
        <f t="shared" si="2"/>
        <v>0</v>
      </c>
      <c r="K26" s="118">
        <f>Podzim!H24</f>
        <v>0</v>
      </c>
      <c r="L26" s="121">
        <f>Podzim!I24</f>
        <v>0</v>
      </c>
      <c r="M26" s="122" t="str">
        <f>Podzim!J24</f>
        <v> - </v>
      </c>
      <c r="N26" s="123">
        <f>Podzim!K24</f>
        <v>0</v>
      </c>
      <c r="O26" s="119">
        <f t="shared" si="3"/>
        <v>0</v>
      </c>
    </row>
    <row r="27" spans="1:15" ht="15">
      <c r="A27" s="21">
        <f>Podzim!A25</f>
        <v>0</v>
      </c>
      <c r="B27" s="18"/>
      <c r="C27" s="19" t="str">
        <f>Podzim!C25</f>
        <v>Teplý Petr</v>
      </c>
      <c r="D27" s="20">
        <f>Podzim!D25</f>
        <v>7</v>
      </c>
      <c r="E27" s="118">
        <f>Podzim!E25</f>
        <v>39</v>
      </c>
      <c r="F27" s="119">
        <f t="shared" si="0"/>
        <v>6</v>
      </c>
      <c r="G27" s="120">
        <f>Podzim!F25</f>
        <v>1</v>
      </c>
      <c r="H27" s="119">
        <f t="shared" si="1"/>
        <v>0</v>
      </c>
      <c r="I27" s="120">
        <f>Podzim!G25</f>
        <v>15</v>
      </c>
      <c r="J27" s="119">
        <f t="shared" si="2"/>
        <v>2</v>
      </c>
      <c r="K27" s="118">
        <f>Podzim!H25</f>
        <v>11</v>
      </c>
      <c r="L27" s="121">
        <f>Podzim!I25</f>
        <v>6</v>
      </c>
      <c r="M27" s="122">
        <f>Podzim!J25</f>
        <v>54.5</v>
      </c>
      <c r="N27" s="123">
        <f>Podzim!K25</f>
        <v>8</v>
      </c>
      <c r="O27" s="119">
        <f t="shared" si="3"/>
        <v>1</v>
      </c>
    </row>
    <row r="28" spans="1:15" ht="15">
      <c r="A28" s="21">
        <f>Podzim!A26</f>
        <v>9</v>
      </c>
      <c r="B28" s="18"/>
      <c r="C28" s="19" t="str">
        <f>Podzim!C26</f>
        <v>Rychtář Jan</v>
      </c>
      <c r="D28" s="20">
        <f>Podzim!D26</f>
        <v>0</v>
      </c>
      <c r="E28" s="118">
        <f>Podzim!E26</f>
        <v>0</v>
      </c>
      <c r="F28" s="119">
        <f t="shared" si="0"/>
        <v>0</v>
      </c>
      <c r="G28" s="120">
        <f>Podzim!F26</f>
        <v>0</v>
      </c>
      <c r="H28" s="119">
        <f t="shared" si="1"/>
        <v>0</v>
      </c>
      <c r="I28" s="120">
        <f>Podzim!G26</f>
        <v>0</v>
      </c>
      <c r="J28" s="119">
        <f t="shared" si="2"/>
        <v>0</v>
      </c>
      <c r="K28" s="118">
        <f>Podzim!H26</f>
        <v>0</v>
      </c>
      <c r="L28" s="121">
        <f>Podzim!I26</f>
        <v>0</v>
      </c>
      <c r="M28" s="122" t="str">
        <f>Podzim!J26</f>
        <v> - </v>
      </c>
      <c r="N28" s="123">
        <f>Podzim!K26</f>
        <v>0</v>
      </c>
      <c r="O28" s="119">
        <f t="shared" si="3"/>
        <v>0</v>
      </c>
    </row>
    <row r="29" spans="1:15" ht="15">
      <c r="A29" s="21">
        <f>Podzim!A27</f>
        <v>14</v>
      </c>
      <c r="B29" s="18"/>
      <c r="C29" s="19" t="str">
        <f>Podzim!C27</f>
        <v>Slezák Jakub</v>
      </c>
      <c r="D29" s="20">
        <f>Podzim!D27</f>
        <v>8</v>
      </c>
      <c r="E29" s="118">
        <f>Podzim!E27</f>
        <v>45</v>
      </c>
      <c r="F29" s="119">
        <f t="shared" si="0"/>
        <v>6</v>
      </c>
      <c r="G29" s="120">
        <f>Podzim!F27</f>
        <v>0</v>
      </c>
      <c r="H29" s="119">
        <f t="shared" si="1"/>
        <v>0</v>
      </c>
      <c r="I29" s="120">
        <f>Podzim!G27</f>
        <v>14</v>
      </c>
      <c r="J29" s="119">
        <f t="shared" si="2"/>
        <v>2</v>
      </c>
      <c r="K29" s="118">
        <f>Podzim!H27</f>
        <v>24</v>
      </c>
      <c r="L29" s="121">
        <f>Podzim!I27</f>
        <v>17</v>
      </c>
      <c r="M29" s="122">
        <f>Podzim!J27</f>
        <v>70.8</v>
      </c>
      <c r="N29" s="123">
        <f>Podzim!K27</f>
        <v>10</v>
      </c>
      <c r="O29" s="119">
        <f t="shared" si="3"/>
        <v>1</v>
      </c>
    </row>
    <row r="30" spans="1:15" ht="15">
      <c r="A30" s="21">
        <f>Podzim!A28</f>
        <v>5</v>
      </c>
      <c r="B30" s="18"/>
      <c r="C30" s="19" t="str">
        <f>Podzim!C28</f>
        <v>Straka Tomáš</v>
      </c>
      <c r="D30" s="20">
        <f>Podzim!D28</f>
        <v>0</v>
      </c>
      <c r="E30" s="118">
        <f>Podzim!E28</f>
        <v>0</v>
      </c>
      <c r="F30" s="119">
        <f t="shared" si="0"/>
        <v>0</v>
      </c>
      <c r="G30" s="120">
        <f>Podzim!F28</f>
        <v>0</v>
      </c>
      <c r="H30" s="119">
        <f t="shared" si="1"/>
        <v>0</v>
      </c>
      <c r="I30" s="120">
        <f>Podzim!G28</f>
        <v>0</v>
      </c>
      <c r="J30" s="119">
        <f t="shared" si="2"/>
        <v>0</v>
      </c>
      <c r="K30" s="118">
        <f>Podzim!H28</f>
        <v>0</v>
      </c>
      <c r="L30" s="121">
        <f>Podzim!I28</f>
        <v>0</v>
      </c>
      <c r="M30" s="122" t="str">
        <f>Podzim!J28</f>
        <v> - </v>
      </c>
      <c r="N30" s="123">
        <f>Podzim!K28</f>
        <v>0</v>
      </c>
      <c r="O30" s="119">
        <f t="shared" si="3"/>
        <v>0</v>
      </c>
    </row>
    <row r="31" spans="1:15" ht="15">
      <c r="A31" s="21">
        <f>Podzim!A29</f>
        <v>21</v>
      </c>
      <c r="B31" s="18"/>
      <c r="C31" s="19" t="str">
        <f>Podzim!C29</f>
        <v>Stríž Rostislav</v>
      </c>
      <c r="D31" s="20">
        <f>Podzim!D29</f>
        <v>5</v>
      </c>
      <c r="E31" s="118">
        <f>Podzim!E29</f>
        <v>10</v>
      </c>
      <c r="F31" s="119">
        <f t="shared" si="0"/>
        <v>2</v>
      </c>
      <c r="G31" s="120">
        <f>Podzim!F29</f>
        <v>0</v>
      </c>
      <c r="H31" s="119">
        <f t="shared" si="1"/>
        <v>0</v>
      </c>
      <c r="I31" s="120">
        <f>Podzim!G29</f>
        <v>4</v>
      </c>
      <c r="J31" s="119">
        <f t="shared" si="2"/>
        <v>1</v>
      </c>
      <c r="K31" s="118">
        <f>Podzim!H29</f>
        <v>4</v>
      </c>
      <c r="L31" s="121">
        <f>Podzim!I29</f>
        <v>2</v>
      </c>
      <c r="M31" s="122">
        <f>Podzim!J29</f>
        <v>50</v>
      </c>
      <c r="N31" s="123">
        <f>Podzim!K29</f>
        <v>1</v>
      </c>
      <c r="O31" s="119">
        <f t="shared" si="3"/>
        <v>0</v>
      </c>
    </row>
    <row r="32" spans="1:15" ht="15">
      <c r="A32" s="21">
        <f>Podzim!A30</f>
        <v>0</v>
      </c>
      <c r="B32" s="18"/>
      <c r="C32" s="19" t="str">
        <f>Podzim!C30</f>
        <v>Šulc Michal</v>
      </c>
      <c r="D32" s="20">
        <f>Podzim!D30</f>
        <v>0</v>
      </c>
      <c r="E32" s="118">
        <f>Podzim!E30</f>
        <v>0</v>
      </c>
      <c r="F32" s="119">
        <f t="shared" si="0"/>
        <v>0</v>
      </c>
      <c r="G32" s="120">
        <f>Podzim!F30</f>
        <v>0</v>
      </c>
      <c r="H32" s="119">
        <f t="shared" si="1"/>
        <v>0</v>
      </c>
      <c r="I32" s="120">
        <f>Podzim!G30</f>
        <v>0</v>
      </c>
      <c r="J32" s="119">
        <f t="shared" si="2"/>
        <v>0</v>
      </c>
      <c r="K32" s="118">
        <f>Podzim!H30</f>
        <v>0</v>
      </c>
      <c r="L32" s="121">
        <f>Podzim!I30</f>
        <v>0</v>
      </c>
      <c r="M32" s="122" t="str">
        <f>Podzim!J30</f>
        <v> - </v>
      </c>
      <c r="N32" s="123">
        <f>Podzim!K30</f>
        <v>0</v>
      </c>
      <c r="O32" s="119">
        <f t="shared" si="3"/>
        <v>0</v>
      </c>
    </row>
    <row r="33" spans="1:15" ht="15">
      <c r="A33" s="21">
        <f>Podzim!A31</f>
        <v>0</v>
      </c>
      <c r="B33" s="18"/>
      <c r="C33" s="19" t="str">
        <f>Podzim!C31</f>
        <v>Trojan Pavel</v>
      </c>
      <c r="D33" s="20">
        <f>Podzim!D31</f>
        <v>5</v>
      </c>
      <c r="E33" s="124">
        <f>Podzim!E31</f>
        <v>10</v>
      </c>
      <c r="F33" s="125">
        <f t="shared" si="0"/>
        <v>2</v>
      </c>
      <c r="G33" s="126">
        <f>Podzim!F31</f>
        <v>0</v>
      </c>
      <c r="H33" s="125">
        <f t="shared" si="1"/>
        <v>0</v>
      </c>
      <c r="I33" s="126">
        <f>Podzim!G31</f>
        <v>5</v>
      </c>
      <c r="J33" s="125">
        <f t="shared" si="2"/>
        <v>1</v>
      </c>
      <c r="K33" s="124">
        <f>Podzim!H31</f>
        <v>0</v>
      </c>
      <c r="L33" s="127">
        <f>Podzim!I31</f>
        <v>0</v>
      </c>
      <c r="M33" s="128" t="str">
        <f>Podzim!J31</f>
        <v> - </v>
      </c>
      <c r="N33" s="129">
        <f>Podzim!K31</f>
        <v>0</v>
      </c>
      <c r="O33" s="125">
        <f t="shared" si="3"/>
        <v>0</v>
      </c>
    </row>
    <row r="34" spans="1:15" ht="18">
      <c r="A34" s="130"/>
      <c r="B34" s="131"/>
      <c r="C34" s="132" t="s">
        <v>96</v>
      </c>
      <c r="D34" s="50">
        <f>SUM(D13:D33)</f>
        <v>87</v>
      </c>
      <c r="E34" s="133">
        <f>SUM(E13:E33)</f>
        <v>811</v>
      </c>
      <c r="F34" s="134">
        <f>H8</f>
        <v>74</v>
      </c>
      <c r="G34" s="133">
        <f>SUM(G13:G33)</f>
        <v>36</v>
      </c>
      <c r="H34" s="134">
        <f>IF($D34=0,0,ROUND(G34/$E$5,0))</f>
        <v>3</v>
      </c>
      <c r="I34" s="133">
        <f>SUM(I13:I33)</f>
        <v>299</v>
      </c>
      <c r="J34" s="134">
        <f>IF($D34=0,0,ROUND(I34/$E$5,0))</f>
        <v>27</v>
      </c>
      <c r="K34" s="133">
        <f>SUM(K13:K33)</f>
        <v>174</v>
      </c>
      <c r="L34" s="135">
        <f>SUM(L13:L33)</f>
        <v>105</v>
      </c>
      <c r="M34" s="135">
        <f>IF(AND(K34=0,L34=0)," - ",ROUND(L34*100/K34,1))</f>
        <v>60.3</v>
      </c>
      <c r="N34" s="136">
        <f>SUM(N13:N33)</f>
        <v>111</v>
      </c>
      <c r="O34" s="134">
        <f>IF($D34=0,0,ROUND(N34/$E$5,0))</f>
        <v>10</v>
      </c>
    </row>
    <row r="35" spans="1:15" ht="15">
      <c r="A35" s="53"/>
      <c r="B35" s="53"/>
      <c r="C35" s="53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</row>
    <row r="36" spans="1:15" ht="18">
      <c r="A36" s="130"/>
      <c r="B36" s="131"/>
      <c r="C36" s="132" t="s">
        <v>115</v>
      </c>
      <c r="D36" s="133">
        <f>Podzim!D34</f>
        <v>91</v>
      </c>
      <c r="E36" s="133">
        <f>Podzim!E34</f>
        <v>654</v>
      </c>
      <c r="F36" s="134">
        <f>J8</f>
        <v>59</v>
      </c>
      <c r="G36" s="137">
        <f>Podzim!F34</f>
        <v>60</v>
      </c>
      <c r="H36" s="134">
        <f>IF($D36=0,0,ROUND(G36/$E$5,0))</f>
        <v>5</v>
      </c>
      <c r="I36" s="133">
        <f>Podzim!G34</f>
        <v>208</v>
      </c>
      <c r="J36" s="134">
        <f>IF($D36=0,0,ROUND(I36/$E$5,0))</f>
        <v>19</v>
      </c>
      <c r="K36" s="133">
        <f>Podzim!H34</f>
        <v>100</v>
      </c>
      <c r="L36" s="135">
        <f>Podzim!I34</f>
        <v>58</v>
      </c>
      <c r="M36" s="135">
        <f>IF(AND(K36=0,L36=0)," - ",ROUND(L36*100/K36,1))</f>
        <v>58</v>
      </c>
      <c r="N36" s="136">
        <f>Podzim!K34</f>
        <v>200</v>
      </c>
      <c r="O36" s="134">
        <f>IF($D36=0,0,ROUND(N36/$E5,0))</f>
        <v>18</v>
      </c>
    </row>
    <row r="39" spans="11:14" ht="15">
      <c r="K39" s="138" t="s">
        <v>118</v>
      </c>
      <c r="N39" s="22" t="s">
        <v>116</v>
      </c>
    </row>
  </sheetData>
  <sheetProtection/>
  <printOptions horizontalCentered="1" verticalCentered="1"/>
  <pageMargins left="0.7875" right="0.7875" top="0.9840277777777778" bottom="0.9840277777777778" header="0.5118055555555556" footer="0.5118055555555556"/>
  <pageSetup fitToHeight="1" fitToWidth="1" horizontalDpi="300" verticalDpi="3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47">
    <pageSetUpPr fitToPage="1"/>
  </sheetPr>
  <dimension ref="A1:L160"/>
  <sheetViews>
    <sheetView showGridLines="0" zoomScale="75" zoomScaleNormal="75" zoomScalePageLayoutView="0" workbookViewId="0" topLeftCell="A1">
      <selection activeCell="E11" sqref="E11"/>
    </sheetView>
  </sheetViews>
  <sheetFormatPr defaultColWidth="9.796875" defaultRowHeight="15.75"/>
  <cols>
    <col min="1" max="1" width="6.19921875" style="22" customWidth="1"/>
    <col min="2" max="2" width="1.8984375" style="22" customWidth="1"/>
    <col min="3" max="3" width="15.69921875" style="22" customWidth="1"/>
    <col min="4" max="4" width="5.296875" style="22" customWidth="1"/>
    <col min="5" max="5" width="8" style="22" customWidth="1"/>
    <col min="6" max="6" width="6.8984375" style="22" customWidth="1"/>
    <col min="7" max="7" width="8.796875" style="22" customWidth="1"/>
    <col min="8" max="8" width="6.09765625" style="22" customWidth="1"/>
    <col min="9" max="9" width="10.796875" style="22" customWidth="1"/>
    <col min="10" max="10" width="5.796875" style="22" customWidth="1"/>
    <col min="11" max="11" width="6.8984375" style="22" customWidth="1"/>
    <col min="12" max="12" width="2.796875" style="22" customWidth="1"/>
    <col min="13" max="16384" width="9.796875" style="22" customWidth="1"/>
  </cols>
  <sheetData>
    <row r="1" ht="15">
      <c r="J1" s="23"/>
    </row>
    <row r="2" spans="1:8" ht="15">
      <c r="A2" s="22" t="s">
        <v>76</v>
      </c>
      <c r="D2" s="22">
        <f>rozpis!D21</f>
        <v>317</v>
      </c>
      <c r="F2" s="22" t="s">
        <v>77</v>
      </c>
      <c r="H2" s="22">
        <v>8</v>
      </c>
    </row>
    <row r="4" spans="1:9" ht="23.25">
      <c r="A4" s="24" t="s">
        <v>78</v>
      </c>
      <c r="E4" s="24" t="str">
        <f>rozpis!F21</f>
        <v>venku</v>
      </c>
      <c r="G4" s="24" t="s">
        <v>79</v>
      </c>
      <c r="I4" s="25">
        <f>rozpis!E21</f>
        <v>40915</v>
      </c>
    </row>
    <row r="5" spans="1:10" ht="30">
      <c r="A5" s="26" t="s">
        <v>80</v>
      </c>
      <c r="B5" s="27"/>
      <c r="C5" s="27" t="str">
        <f>rozpis!H21</f>
        <v>Havlíčkův Brod</v>
      </c>
      <c r="F5" s="27"/>
      <c r="G5" s="28">
        <f>E32</f>
        <v>71</v>
      </c>
      <c r="H5" s="28" t="s">
        <v>81</v>
      </c>
      <c r="I5" s="28">
        <f>E35</f>
        <v>70</v>
      </c>
      <c r="J5" s="27"/>
    </row>
    <row r="6" spans="1:10" ht="30">
      <c r="A6" s="29">
        <f>IF(G5&gt;I5,1,0)</f>
        <v>1</v>
      </c>
      <c r="B6" s="27"/>
      <c r="C6" s="29">
        <f>IF(I5&gt;G5,1,0)</f>
        <v>0</v>
      </c>
      <c r="F6" s="30" t="s">
        <v>82</v>
      </c>
      <c r="G6" s="31">
        <v>38</v>
      </c>
      <c r="H6" s="31" t="s">
        <v>81</v>
      </c>
      <c r="I6" s="31">
        <v>42</v>
      </c>
      <c r="J6" s="32" t="s">
        <v>83</v>
      </c>
    </row>
    <row r="7" spans="1:4" ht="15.75">
      <c r="A7" s="65" t="s">
        <v>84</v>
      </c>
      <c r="C7" s="22" t="str">
        <f>rozpis!I21</f>
        <v>Svoboda P.</v>
      </c>
      <c r="D7" s="22" t="str">
        <f>rozpis!J21</f>
        <v>Svoboda M.</v>
      </c>
    </row>
    <row r="9" spans="1:12" ht="18" customHeight="1">
      <c r="A9" s="33" t="s">
        <v>85</v>
      </c>
      <c r="B9" s="34"/>
      <c r="C9" s="34"/>
      <c r="D9" s="35"/>
      <c r="E9" s="36" t="s">
        <v>86</v>
      </c>
      <c r="F9" s="36" t="s">
        <v>87</v>
      </c>
      <c r="G9" s="36" t="s">
        <v>88</v>
      </c>
      <c r="H9" s="37" t="s">
        <v>89</v>
      </c>
      <c r="I9" s="38"/>
      <c r="J9" s="38"/>
      <c r="K9" s="39" t="s">
        <v>90</v>
      </c>
      <c r="L9" s="66"/>
    </row>
    <row r="10" spans="1:12" ht="18" customHeight="1">
      <c r="A10" s="9" t="s">
        <v>32</v>
      </c>
      <c r="B10" s="11"/>
      <c r="C10" s="10" t="s">
        <v>33</v>
      </c>
      <c r="D10" s="12" t="s">
        <v>91</v>
      </c>
      <c r="E10" s="12" t="s">
        <v>92</v>
      </c>
      <c r="F10" s="40"/>
      <c r="G10" s="40"/>
      <c r="H10" s="12" t="s">
        <v>93</v>
      </c>
      <c r="I10" s="41" t="s">
        <v>94</v>
      </c>
      <c r="J10" s="41" t="s">
        <v>95</v>
      </c>
      <c r="K10" s="42" t="s">
        <v>92</v>
      </c>
      <c r="L10" s="66"/>
    </row>
    <row r="11" spans="1:12" ht="18" customHeight="1">
      <c r="A11" s="13">
        <f>soupiska!C11</f>
        <v>12</v>
      </c>
      <c r="B11" s="15"/>
      <c r="C11" s="14" t="str">
        <f>soupiska!E11</f>
        <v>Čechovský Marek</v>
      </c>
      <c r="D11" s="16">
        <v>1</v>
      </c>
      <c r="E11" s="16">
        <f aca="true" t="shared" si="0" ref="E11:E31">IF(D11=0,"",3*F11+2*G11+I11)</f>
        <v>23</v>
      </c>
      <c r="F11" s="16">
        <v>0</v>
      </c>
      <c r="G11" s="16">
        <v>10</v>
      </c>
      <c r="H11" s="16">
        <v>6</v>
      </c>
      <c r="I11" s="43">
        <v>3</v>
      </c>
      <c r="J11" s="43">
        <f aca="true" t="shared" si="1" ref="J11:J31">IF(AND(H11=0,I11=0)," - ",ROUND(I11*100/H11,1))</f>
        <v>50</v>
      </c>
      <c r="K11" s="44">
        <v>4</v>
      </c>
      <c r="L11" s="66"/>
    </row>
    <row r="12" spans="1:12" ht="18" customHeight="1">
      <c r="A12" s="21">
        <f>soupiska!C12</f>
        <v>0</v>
      </c>
      <c r="B12" s="18"/>
      <c r="C12" s="19" t="str">
        <f>soupiska!E12</f>
        <v>Dostál Radek</v>
      </c>
      <c r="D12" s="20">
        <v>0</v>
      </c>
      <c r="E12" s="20">
        <f t="shared" si="0"/>
      </c>
      <c r="F12" s="20"/>
      <c r="G12" s="20"/>
      <c r="H12" s="20"/>
      <c r="I12" s="45"/>
      <c r="J12" s="45" t="str">
        <f t="shared" si="1"/>
        <v> - </v>
      </c>
      <c r="K12" s="46"/>
      <c r="L12" s="66"/>
    </row>
    <row r="13" spans="1:12" ht="18" customHeight="1">
      <c r="A13" s="21">
        <f>soupiska!C13</f>
        <v>14</v>
      </c>
      <c r="B13" s="18"/>
      <c r="C13" s="19" t="str">
        <f>soupiska!E13</f>
        <v>Ducháček Ludvík</v>
      </c>
      <c r="D13" s="20">
        <v>0</v>
      </c>
      <c r="E13" s="20">
        <f t="shared" si="0"/>
      </c>
      <c r="F13" s="20"/>
      <c r="G13" s="20"/>
      <c r="H13" s="20"/>
      <c r="I13" s="45"/>
      <c r="J13" s="45" t="str">
        <f t="shared" si="1"/>
        <v> - </v>
      </c>
      <c r="K13" s="46"/>
      <c r="L13" s="66"/>
    </row>
    <row r="14" spans="1:12" ht="18" customHeight="1">
      <c r="A14" s="21">
        <f>soupiska!C14</f>
        <v>20</v>
      </c>
      <c r="B14" s="18"/>
      <c r="C14" s="19" t="str">
        <f>soupiska!E14</f>
        <v>Dvořák Milan</v>
      </c>
      <c r="D14" s="20">
        <v>0</v>
      </c>
      <c r="E14" s="20">
        <f t="shared" si="0"/>
      </c>
      <c r="F14" s="20"/>
      <c r="G14" s="20"/>
      <c r="H14" s="20"/>
      <c r="I14" s="45"/>
      <c r="J14" s="45" t="str">
        <f t="shared" si="1"/>
        <v> - </v>
      </c>
      <c r="K14" s="46"/>
      <c r="L14" s="66"/>
    </row>
    <row r="15" spans="1:12" ht="18" customHeight="1">
      <c r="A15" s="21">
        <f>soupiska!C15</f>
        <v>4</v>
      </c>
      <c r="B15" s="18"/>
      <c r="C15" s="19" t="str">
        <f>soupiska!E15</f>
        <v>Fiksa Ondřej</v>
      </c>
      <c r="D15" s="20">
        <v>1</v>
      </c>
      <c r="E15" s="20">
        <f t="shared" si="0"/>
        <v>6</v>
      </c>
      <c r="F15" s="20">
        <v>0</v>
      </c>
      <c r="G15" s="20">
        <v>2</v>
      </c>
      <c r="H15" s="20">
        <v>8</v>
      </c>
      <c r="I15" s="45">
        <v>2</v>
      </c>
      <c r="J15" s="45">
        <f t="shared" si="1"/>
        <v>25</v>
      </c>
      <c r="K15" s="46">
        <v>4</v>
      </c>
      <c r="L15" s="66"/>
    </row>
    <row r="16" spans="1:12" ht="18" customHeight="1">
      <c r="A16" s="21">
        <f>soupiska!C16</f>
        <v>15</v>
      </c>
      <c r="B16" s="18"/>
      <c r="C16" s="19" t="str">
        <f>soupiska!E16</f>
        <v>Hedvičák Jaroslav</v>
      </c>
      <c r="D16" s="20">
        <v>0</v>
      </c>
      <c r="E16" s="20">
        <f t="shared" si="0"/>
      </c>
      <c r="F16" s="20"/>
      <c r="G16" s="20"/>
      <c r="H16" s="20"/>
      <c r="I16" s="45"/>
      <c r="J16" s="45" t="str">
        <f t="shared" si="1"/>
        <v> - </v>
      </c>
      <c r="K16" s="46"/>
      <c r="L16" s="66"/>
    </row>
    <row r="17" spans="1:12" ht="18" customHeight="1">
      <c r="A17" s="21">
        <f>soupiska!C17</f>
        <v>10</v>
      </c>
      <c r="B17" s="18"/>
      <c r="C17" s="19" t="str">
        <f>soupiska!E17</f>
        <v>Krontorád Pavel</v>
      </c>
      <c r="D17" s="20">
        <v>0</v>
      </c>
      <c r="E17" s="20">
        <f t="shared" si="0"/>
      </c>
      <c r="F17" s="20"/>
      <c r="G17" s="20"/>
      <c r="H17" s="20"/>
      <c r="I17" s="45"/>
      <c r="J17" s="45" t="str">
        <f t="shared" si="1"/>
        <v> - </v>
      </c>
      <c r="K17" s="46"/>
      <c r="L17" s="66"/>
    </row>
    <row r="18" spans="1:12" ht="18" customHeight="1">
      <c r="A18" s="21">
        <f>soupiska!C18</f>
        <v>7</v>
      </c>
      <c r="B18" s="18"/>
      <c r="C18" s="19" t="str">
        <f>soupiska!E18</f>
        <v>Krontorád Vít</v>
      </c>
      <c r="D18" s="20">
        <v>1</v>
      </c>
      <c r="E18" s="20">
        <f t="shared" si="0"/>
        <v>21</v>
      </c>
      <c r="F18" s="20">
        <v>0</v>
      </c>
      <c r="G18" s="20">
        <v>9</v>
      </c>
      <c r="H18" s="20">
        <v>6</v>
      </c>
      <c r="I18" s="45">
        <v>3</v>
      </c>
      <c r="J18" s="45">
        <f t="shared" si="1"/>
        <v>50</v>
      </c>
      <c r="K18" s="46">
        <v>2</v>
      </c>
      <c r="L18" s="66"/>
    </row>
    <row r="19" spans="1:12" ht="18" customHeight="1">
      <c r="A19" s="21">
        <f>soupiska!C19</f>
        <v>6</v>
      </c>
      <c r="B19" s="18"/>
      <c r="C19" s="19" t="str">
        <f>soupiska!E19</f>
        <v>Krška Josef</v>
      </c>
      <c r="D19" s="20">
        <v>0</v>
      </c>
      <c r="E19" s="20">
        <f t="shared" si="0"/>
      </c>
      <c r="F19" s="20"/>
      <c r="G19" s="20"/>
      <c r="H19" s="20"/>
      <c r="I19" s="45"/>
      <c r="J19" s="45" t="str">
        <f t="shared" si="1"/>
        <v> - </v>
      </c>
      <c r="K19" s="46"/>
      <c r="L19" s="66"/>
    </row>
    <row r="20" spans="1:12" ht="18" customHeight="1">
      <c r="A20" s="21">
        <f>soupiska!C20</f>
        <v>18</v>
      </c>
      <c r="B20" s="18"/>
      <c r="C20" s="19" t="str">
        <f>soupiska!E20</f>
        <v>Maca Radek</v>
      </c>
      <c r="D20" s="20">
        <v>1</v>
      </c>
      <c r="E20" s="20">
        <f t="shared" si="0"/>
        <v>9</v>
      </c>
      <c r="F20" s="20">
        <v>1</v>
      </c>
      <c r="G20" s="20">
        <v>3</v>
      </c>
      <c r="H20" s="20">
        <v>0</v>
      </c>
      <c r="I20" s="45">
        <v>0</v>
      </c>
      <c r="J20" s="45" t="str">
        <f t="shared" si="1"/>
        <v> - </v>
      </c>
      <c r="K20" s="46">
        <v>0</v>
      </c>
      <c r="L20" s="66"/>
    </row>
    <row r="21" spans="1:12" ht="18" customHeight="1">
      <c r="A21" s="21">
        <f>soupiska!C21</f>
        <v>17</v>
      </c>
      <c r="B21" s="18"/>
      <c r="C21" s="19" t="str">
        <f>soupiska!E21</f>
        <v>Müller Tomáš</v>
      </c>
      <c r="D21" s="20">
        <v>0</v>
      </c>
      <c r="E21" s="20">
        <f t="shared" si="0"/>
      </c>
      <c r="F21" s="20"/>
      <c r="G21" s="20"/>
      <c r="H21" s="20"/>
      <c r="I21" s="45"/>
      <c r="J21" s="45" t="str">
        <f t="shared" si="1"/>
        <v> - </v>
      </c>
      <c r="K21" s="46"/>
      <c r="L21" s="66"/>
    </row>
    <row r="22" spans="1:12" ht="18" customHeight="1">
      <c r="A22" s="21">
        <f>soupiska!C22</f>
        <v>17</v>
      </c>
      <c r="B22" s="18"/>
      <c r="C22" s="19" t="str">
        <f>soupiska!E22</f>
        <v>Müller Petr</v>
      </c>
      <c r="D22" s="20">
        <v>0</v>
      </c>
      <c r="E22" s="20">
        <f t="shared" si="0"/>
      </c>
      <c r="F22" s="20"/>
      <c r="G22" s="20"/>
      <c r="H22" s="20"/>
      <c r="I22" s="45"/>
      <c r="J22" s="45" t="str">
        <f t="shared" si="1"/>
        <v> - </v>
      </c>
      <c r="K22" s="46"/>
      <c r="L22" s="66"/>
    </row>
    <row r="23" spans="1:12" ht="18" customHeight="1">
      <c r="A23" s="21">
        <f>soupiska!C23</f>
        <v>16</v>
      </c>
      <c r="B23" s="18"/>
      <c r="C23" s="19" t="str">
        <f>soupiska!E23</f>
        <v>Nepustil Petr</v>
      </c>
      <c r="D23" s="20">
        <v>1</v>
      </c>
      <c r="E23" s="20">
        <f t="shared" si="0"/>
        <v>6</v>
      </c>
      <c r="F23" s="20">
        <v>0</v>
      </c>
      <c r="G23" s="20">
        <v>1</v>
      </c>
      <c r="H23" s="20">
        <v>4</v>
      </c>
      <c r="I23" s="45">
        <v>4</v>
      </c>
      <c r="J23" s="45">
        <f t="shared" si="1"/>
        <v>100</v>
      </c>
      <c r="K23" s="46">
        <v>4</v>
      </c>
      <c r="L23" s="66"/>
    </row>
    <row r="24" spans="1:12" ht="18" customHeight="1">
      <c r="A24" s="21">
        <f>soupiska!C24</f>
        <v>8</v>
      </c>
      <c r="B24" s="18"/>
      <c r="C24" s="19" t="str">
        <f>soupiska!E24</f>
        <v>Petr Martin</v>
      </c>
      <c r="D24" s="20">
        <v>0</v>
      </c>
      <c r="E24" s="20">
        <f t="shared" si="0"/>
      </c>
      <c r="F24" s="20"/>
      <c r="G24" s="20"/>
      <c r="H24" s="20"/>
      <c r="I24" s="45"/>
      <c r="J24" s="45" t="str">
        <f t="shared" si="1"/>
        <v> - </v>
      </c>
      <c r="K24" s="46"/>
      <c r="L24" s="66"/>
    </row>
    <row r="25" spans="1:12" ht="18" customHeight="1">
      <c r="A25" s="21">
        <f>soupiska!C25</f>
        <v>0</v>
      </c>
      <c r="B25" s="18"/>
      <c r="C25" s="19" t="str">
        <f>soupiska!E25</f>
        <v>Teplý Petr</v>
      </c>
      <c r="D25" s="20">
        <v>0</v>
      </c>
      <c r="E25" s="20">
        <f t="shared" si="0"/>
      </c>
      <c r="F25" s="20"/>
      <c r="G25" s="20"/>
      <c r="H25" s="20"/>
      <c r="I25" s="45"/>
      <c r="J25" s="45" t="str">
        <f t="shared" si="1"/>
        <v> - </v>
      </c>
      <c r="K25" s="46"/>
      <c r="L25" s="66"/>
    </row>
    <row r="26" spans="1:12" ht="18" customHeight="1">
      <c r="A26" s="21">
        <f>soupiska!C26</f>
        <v>9</v>
      </c>
      <c r="B26" s="18"/>
      <c r="C26" s="19" t="str">
        <f>soupiska!E26</f>
        <v>Rychtář Jan</v>
      </c>
      <c r="D26" s="20">
        <v>0</v>
      </c>
      <c r="E26" s="20">
        <f t="shared" si="0"/>
      </c>
      <c r="F26" s="20"/>
      <c r="G26" s="20"/>
      <c r="H26" s="20"/>
      <c r="I26" s="45"/>
      <c r="J26" s="45" t="str">
        <f t="shared" si="1"/>
        <v> - </v>
      </c>
      <c r="K26" s="46"/>
      <c r="L26" s="66"/>
    </row>
    <row r="27" spans="1:12" ht="18" customHeight="1">
      <c r="A27" s="21">
        <f>soupiska!C27</f>
        <v>14</v>
      </c>
      <c r="B27" s="18"/>
      <c r="C27" s="19" t="str">
        <f>soupiska!E27</f>
        <v>Slezák Jakub</v>
      </c>
      <c r="D27" s="20">
        <v>1</v>
      </c>
      <c r="E27" s="20">
        <f t="shared" si="0"/>
        <v>6</v>
      </c>
      <c r="F27" s="20">
        <v>0</v>
      </c>
      <c r="G27" s="20">
        <v>3</v>
      </c>
      <c r="H27" s="20">
        <v>0</v>
      </c>
      <c r="I27" s="45">
        <v>0</v>
      </c>
      <c r="J27" s="45" t="str">
        <f t="shared" si="1"/>
        <v> - </v>
      </c>
      <c r="K27" s="46">
        <v>1</v>
      </c>
      <c r="L27" s="66"/>
    </row>
    <row r="28" spans="1:12" ht="18" customHeight="1">
      <c r="A28" s="21">
        <f>soupiska!C28</f>
        <v>5</v>
      </c>
      <c r="B28" s="18"/>
      <c r="C28" s="19" t="str">
        <f>soupiska!E28</f>
        <v>Straka Tomáš</v>
      </c>
      <c r="D28" s="20">
        <v>0</v>
      </c>
      <c r="E28" s="20">
        <f t="shared" si="0"/>
      </c>
      <c r="F28" s="20"/>
      <c r="G28" s="20"/>
      <c r="H28" s="20"/>
      <c r="I28" s="45"/>
      <c r="J28" s="45" t="str">
        <f t="shared" si="1"/>
        <v> - </v>
      </c>
      <c r="K28" s="46"/>
      <c r="L28" s="66"/>
    </row>
    <row r="29" spans="1:12" ht="18" customHeight="1">
      <c r="A29" s="21">
        <f>soupiska!C29</f>
        <v>21</v>
      </c>
      <c r="B29" s="18"/>
      <c r="C29" s="19" t="str">
        <f>soupiska!E29</f>
        <v>Stríž Rostislav</v>
      </c>
      <c r="D29" s="20">
        <v>0</v>
      </c>
      <c r="E29" s="20">
        <f t="shared" si="0"/>
      </c>
      <c r="F29" s="20"/>
      <c r="G29" s="20"/>
      <c r="H29" s="20"/>
      <c r="I29" s="45"/>
      <c r="J29" s="45" t="str">
        <f t="shared" si="1"/>
        <v> - </v>
      </c>
      <c r="K29" s="46"/>
      <c r="L29" s="66"/>
    </row>
    <row r="30" spans="1:12" ht="18" customHeight="1">
      <c r="A30" s="21">
        <f>soupiska!C30</f>
        <v>0</v>
      </c>
      <c r="B30" s="18"/>
      <c r="C30" s="19" t="str">
        <f>soupiska!E30</f>
        <v>Šulc Michal</v>
      </c>
      <c r="D30" s="20">
        <v>0</v>
      </c>
      <c r="E30" s="20">
        <f t="shared" si="0"/>
      </c>
      <c r="F30" s="20"/>
      <c r="G30" s="20"/>
      <c r="H30" s="20"/>
      <c r="I30" s="45"/>
      <c r="J30" s="45" t="str">
        <f t="shared" si="1"/>
        <v> - </v>
      </c>
      <c r="K30" s="46"/>
      <c r="L30" s="66"/>
    </row>
    <row r="31" spans="1:12" ht="18" customHeight="1">
      <c r="A31" s="21">
        <f>soupiska!C31</f>
        <v>0</v>
      </c>
      <c r="B31" s="18"/>
      <c r="C31" s="19" t="str">
        <f>soupiska!E31</f>
        <v>Trojan Pavel</v>
      </c>
      <c r="D31" s="20">
        <v>0</v>
      </c>
      <c r="E31" s="20">
        <f t="shared" si="0"/>
      </c>
      <c r="F31" s="20"/>
      <c r="G31" s="20"/>
      <c r="H31" s="20"/>
      <c r="I31" s="45"/>
      <c r="J31" s="45" t="str">
        <f t="shared" si="1"/>
        <v> - </v>
      </c>
      <c r="K31" s="46"/>
      <c r="L31" s="66"/>
    </row>
    <row r="32" spans="1:12" ht="18" customHeight="1">
      <c r="A32" s="47"/>
      <c r="B32" s="48"/>
      <c r="C32" s="49" t="s">
        <v>96</v>
      </c>
      <c r="D32" s="50">
        <f aca="true" t="shared" si="2" ref="D32:I32">SUM(D11:D31)</f>
        <v>6</v>
      </c>
      <c r="E32" s="50">
        <f t="shared" si="2"/>
        <v>71</v>
      </c>
      <c r="F32" s="50">
        <f t="shared" si="2"/>
        <v>1</v>
      </c>
      <c r="G32" s="50">
        <f t="shared" si="2"/>
        <v>28</v>
      </c>
      <c r="H32" s="50">
        <f t="shared" si="2"/>
        <v>24</v>
      </c>
      <c r="I32" s="51">
        <f t="shared" si="2"/>
        <v>12</v>
      </c>
      <c r="J32" s="51">
        <f>IF(H32=" - "," - ",ROUND(I32*100/H32,1))</f>
        <v>50</v>
      </c>
      <c r="K32" s="52">
        <f>SUM(K11:K31)</f>
        <v>15</v>
      </c>
      <c r="L32" s="66"/>
    </row>
    <row r="33" spans="1:11" ht="18" customHeight="1">
      <c r="A33" s="53"/>
      <c r="B33" s="53"/>
      <c r="C33" s="53"/>
      <c r="D33" s="54"/>
      <c r="E33" s="54"/>
      <c r="F33" s="54"/>
      <c r="G33" s="54"/>
      <c r="H33" s="54"/>
      <c r="I33" s="54"/>
      <c r="J33" s="54"/>
      <c r="K33" s="54"/>
    </row>
    <row r="34" spans="1:11" ht="18" customHeight="1">
      <c r="A34" s="55"/>
      <c r="B34" s="55"/>
      <c r="C34" s="55"/>
      <c r="D34" s="56"/>
      <c r="E34" s="56"/>
      <c r="F34" s="56"/>
      <c r="G34" s="56"/>
      <c r="H34" s="56"/>
      <c r="I34" s="56"/>
      <c r="J34" s="56"/>
      <c r="K34" s="56"/>
    </row>
    <row r="35" spans="1:12" ht="18" customHeight="1">
      <c r="A35" s="57"/>
      <c r="B35" s="58"/>
      <c r="C35" s="59" t="s">
        <v>97</v>
      </c>
      <c r="D35" s="60">
        <f>D53</f>
        <v>9</v>
      </c>
      <c r="E35" s="60">
        <f>F35*3+G35*2+I35</f>
        <v>70</v>
      </c>
      <c r="F35" s="60">
        <f>F53</f>
        <v>3</v>
      </c>
      <c r="G35" s="60">
        <f>G53</f>
        <v>26</v>
      </c>
      <c r="H35" s="60">
        <f>H53</f>
        <v>17</v>
      </c>
      <c r="I35" s="61">
        <f>I53</f>
        <v>9</v>
      </c>
      <c r="J35" s="61">
        <f>IF(H35=" - "," - ",ROUND(I35*100/H35,1))</f>
        <v>52.9</v>
      </c>
      <c r="K35" s="62">
        <f>K53</f>
        <v>22</v>
      </c>
      <c r="L35" s="66"/>
    </row>
    <row r="36" spans="1:11" ht="1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9" spans="1:11" ht="15">
      <c r="A39" s="33" t="s">
        <v>85</v>
      </c>
      <c r="B39" s="34"/>
      <c r="C39" s="34"/>
      <c r="D39" s="35"/>
      <c r="E39" s="36" t="s">
        <v>86</v>
      </c>
      <c r="F39" s="36" t="s">
        <v>87</v>
      </c>
      <c r="G39" s="36" t="s">
        <v>88</v>
      </c>
      <c r="H39" s="37" t="s">
        <v>89</v>
      </c>
      <c r="I39" s="38"/>
      <c r="J39" s="38"/>
      <c r="K39" s="39" t="s">
        <v>90</v>
      </c>
    </row>
    <row r="40" spans="1:11" ht="15">
      <c r="A40" s="9" t="s">
        <v>32</v>
      </c>
      <c r="B40" s="11"/>
      <c r="C40" s="10" t="s">
        <v>33</v>
      </c>
      <c r="D40" s="12"/>
      <c r="E40" s="12" t="s">
        <v>92</v>
      </c>
      <c r="F40" s="40"/>
      <c r="G40" s="40"/>
      <c r="H40" s="12"/>
      <c r="I40" s="41"/>
      <c r="J40" s="41" t="s">
        <v>95</v>
      </c>
      <c r="K40" s="42"/>
    </row>
    <row r="41" spans="1:11" ht="15">
      <c r="A41" s="21"/>
      <c r="B41" s="18"/>
      <c r="C41" s="19" t="s">
        <v>92</v>
      </c>
      <c r="D41" s="20">
        <v>9</v>
      </c>
      <c r="E41" s="20">
        <f aca="true" t="shared" si="3" ref="E41:E52">IF(D41=0," - ",3*F41+2*G41+I41)</f>
        <v>70</v>
      </c>
      <c r="F41" s="20">
        <v>3</v>
      </c>
      <c r="G41" s="20">
        <v>26</v>
      </c>
      <c r="H41" s="20">
        <v>17</v>
      </c>
      <c r="I41" s="45">
        <v>9</v>
      </c>
      <c r="J41" s="45">
        <f aca="true" t="shared" si="4" ref="J41:J52">IF(AND(H41=0,I41=0)," - ",ROUND(I41*100/H41,1))</f>
        <v>52.9</v>
      </c>
      <c r="K41" s="46">
        <v>22</v>
      </c>
    </row>
    <row r="42" spans="1:11" ht="15">
      <c r="A42" s="21"/>
      <c r="B42" s="18"/>
      <c r="C42" s="19"/>
      <c r="D42" s="20"/>
      <c r="E42" s="20" t="str">
        <f t="shared" si="3"/>
        <v> - </v>
      </c>
      <c r="F42" s="20"/>
      <c r="G42" s="20"/>
      <c r="H42" s="20"/>
      <c r="I42" s="45"/>
      <c r="J42" s="45" t="str">
        <f t="shared" si="4"/>
        <v> - </v>
      </c>
      <c r="K42" s="46"/>
    </row>
    <row r="43" spans="1:11" ht="15">
      <c r="A43" s="21"/>
      <c r="B43" s="18"/>
      <c r="C43" s="19"/>
      <c r="D43" s="20"/>
      <c r="E43" s="20" t="str">
        <f t="shared" si="3"/>
        <v> - </v>
      </c>
      <c r="F43" s="20"/>
      <c r="G43" s="20"/>
      <c r="H43" s="20"/>
      <c r="I43" s="45"/>
      <c r="J43" s="45" t="str">
        <f t="shared" si="4"/>
        <v> - </v>
      </c>
      <c r="K43" s="46"/>
    </row>
    <row r="44" spans="1:11" ht="15">
      <c r="A44" s="21"/>
      <c r="B44" s="18"/>
      <c r="C44" s="19"/>
      <c r="D44" s="20"/>
      <c r="E44" s="20" t="str">
        <f t="shared" si="3"/>
        <v> - </v>
      </c>
      <c r="F44" s="20"/>
      <c r="G44" s="20"/>
      <c r="H44" s="20"/>
      <c r="I44" s="45"/>
      <c r="J44" s="45" t="str">
        <f t="shared" si="4"/>
        <v> - </v>
      </c>
      <c r="K44" s="46"/>
    </row>
    <row r="45" spans="1:11" ht="15">
      <c r="A45" s="17"/>
      <c r="B45" s="18"/>
      <c r="C45" s="19"/>
      <c r="D45" s="20"/>
      <c r="E45" s="20" t="str">
        <f t="shared" si="3"/>
        <v> - </v>
      </c>
      <c r="F45" s="20"/>
      <c r="G45" s="20"/>
      <c r="H45" s="20"/>
      <c r="I45" s="45"/>
      <c r="J45" s="45" t="str">
        <f t="shared" si="4"/>
        <v> - </v>
      </c>
      <c r="K45" s="46"/>
    </row>
    <row r="46" spans="1:11" ht="15">
      <c r="A46" s="21"/>
      <c r="B46" s="18"/>
      <c r="C46" s="19"/>
      <c r="D46" s="20"/>
      <c r="E46" s="20" t="str">
        <f t="shared" si="3"/>
        <v> - </v>
      </c>
      <c r="F46" s="20"/>
      <c r="G46" s="20"/>
      <c r="H46" s="20"/>
      <c r="I46" s="45"/>
      <c r="J46" s="45" t="str">
        <f t="shared" si="4"/>
        <v> - </v>
      </c>
      <c r="K46" s="46"/>
    </row>
    <row r="47" spans="1:11" ht="15">
      <c r="A47" s="21"/>
      <c r="B47" s="18"/>
      <c r="C47" s="19"/>
      <c r="D47" s="20"/>
      <c r="E47" s="20" t="str">
        <f t="shared" si="3"/>
        <v> - </v>
      </c>
      <c r="F47" s="20"/>
      <c r="G47" s="20"/>
      <c r="H47" s="20"/>
      <c r="I47" s="45"/>
      <c r="J47" s="45" t="str">
        <f t="shared" si="4"/>
        <v> - </v>
      </c>
      <c r="K47" s="46"/>
    </row>
    <row r="48" spans="1:11" ht="15">
      <c r="A48" s="21"/>
      <c r="B48" s="18"/>
      <c r="C48" s="19"/>
      <c r="D48" s="20"/>
      <c r="E48" s="20" t="str">
        <f t="shared" si="3"/>
        <v> - </v>
      </c>
      <c r="F48" s="20"/>
      <c r="G48" s="20"/>
      <c r="H48" s="20"/>
      <c r="I48" s="45"/>
      <c r="J48" s="45" t="str">
        <f t="shared" si="4"/>
        <v> - </v>
      </c>
      <c r="K48" s="46"/>
    </row>
    <row r="49" spans="1:11" ht="15">
      <c r="A49" s="21"/>
      <c r="B49" s="18"/>
      <c r="C49" s="19"/>
      <c r="D49" s="20"/>
      <c r="E49" s="20" t="str">
        <f t="shared" si="3"/>
        <v> - </v>
      </c>
      <c r="F49" s="20"/>
      <c r="G49" s="20"/>
      <c r="H49" s="20"/>
      <c r="I49" s="45"/>
      <c r="J49" s="45" t="str">
        <f t="shared" si="4"/>
        <v> - </v>
      </c>
      <c r="K49" s="46"/>
    </row>
    <row r="50" spans="1:11" ht="15">
      <c r="A50" s="21"/>
      <c r="B50" s="18"/>
      <c r="C50" s="19"/>
      <c r="D50" s="20"/>
      <c r="E50" s="20" t="str">
        <f t="shared" si="3"/>
        <v> - </v>
      </c>
      <c r="F50" s="20"/>
      <c r="G50" s="20"/>
      <c r="H50" s="20"/>
      <c r="I50" s="45"/>
      <c r="J50" s="45" t="str">
        <f t="shared" si="4"/>
        <v> - </v>
      </c>
      <c r="K50" s="46"/>
    </row>
    <row r="51" spans="1:11" ht="15">
      <c r="A51" s="21"/>
      <c r="B51" s="18"/>
      <c r="C51" s="19"/>
      <c r="D51" s="20"/>
      <c r="E51" s="20" t="str">
        <f t="shared" si="3"/>
        <v> - </v>
      </c>
      <c r="F51" s="20"/>
      <c r="G51" s="20"/>
      <c r="H51" s="20"/>
      <c r="I51" s="45"/>
      <c r="J51" s="45" t="str">
        <f t="shared" si="4"/>
        <v> - </v>
      </c>
      <c r="K51" s="46"/>
    </row>
    <row r="52" spans="1:11" ht="15">
      <c r="A52" s="21"/>
      <c r="B52" s="18"/>
      <c r="C52" s="18"/>
      <c r="D52" s="20"/>
      <c r="E52" s="20" t="str">
        <f t="shared" si="3"/>
        <v> - </v>
      </c>
      <c r="F52" s="20"/>
      <c r="G52" s="20"/>
      <c r="H52" s="20"/>
      <c r="I52" s="45"/>
      <c r="J52" s="45" t="str">
        <f t="shared" si="4"/>
        <v> - </v>
      </c>
      <c r="K52" s="46"/>
    </row>
    <row r="53" spans="1:11" ht="18">
      <c r="A53" s="47"/>
      <c r="B53" s="48"/>
      <c r="C53" s="49" t="s">
        <v>96</v>
      </c>
      <c r="D53" s="50">
        <f aca="true" t="shared" si="5" ref="D53:I53">SUM(D41:D52)</f>
        <v>9</v>
      </c>
      <c r="E53" s="50">
        <f t="shared" si="5"/>
        <v>70</v>
      </c>
      <c r="F53" s="50">
        <f t="shared" si="5"/>
        <v>3</v>
      </c>
      <c r="G53" s="50">
        <f t="shared" si="5"/>
        <v>26</v>
      </c>
      <c r="H53" s="50">
        <f t="shared" si="5"/>
        <v>17</v>
      </c>
      <c r="I53" s="51">
        <f t="shared" si="5"/>
        <v>9</v>
      </c>
      <c r="J53" s="51">
        <f>IF(H53=" - "," - ",ROUND(I53*100/H53,1))</f>
        <v>52.9</v>
      </c>
      <c r="K53" s="52">
        <f>SUM(K41:K52)</f>
        <v>22</v>
      </c>
    </row>
    <row r="65" spans="1:7" ht="15.75">
      <c r="A65" s="68"/>
      <c r="B65" s="68"/>
      <c r="C65" s="68"/>
      <c r="D65" s="68"/>
      <c r="E65" s="68"/>
      <c r="F65" s="68"/>
      <c r="G65" s="68"/>
    </row>
    <row r="68" ht="20.25">
      <c r="A68" s="69"/>
    </row>
    <row r="84" spans="1:7" ht="18">
      <c r="A84" s="70"/>
      <c r="B84" s="70"/>
      <c r="C84" s="70"/>
      <c r="D84" s="70"/>
      <c r="E84" s="70"/>
      <c r="F84" s="70"/>
      <c r="G84" s="70"/>
    </row>
    <row r="87" spans="1:8" ht="23.25">
      <c r="A87" s="71"/>
      <c r="D87" s="72"/>
      <c r="E87" s="72"/>
      <c r="F87" s="72"/>
      <c r="G87" s="72"/>
      <c r="H87" s="72"/>
    </row>
    <row r="88" spans="4:8" ht="15">
      <c r="D88" s="72"/>
      <c r="E88" s="72"/>
      <c r="F88" s="72"/>
      <c r="G88" s="72"/>
      <c r="H88" s="72"/>
    </row>
    <row r="89" spans="1:8" ht="18">
      <c r="A89" s="73"/>
      <c r="B89" s="73"/>
      <c r="C89" s="73"/>
      <c r="D89" s="73"/>
      <c r="E89" s="73"/>
      <c r="F89" s="73"/>
      <c r="G89" s="73"/>
      <c r="H89" s="74"/>
    </row>
    <row r="90" spans="1:8" ht="18">
      <c r="A90" s="73"/>
      <c r="B90" s="73"/>
      <c r="C90" s="73"/>
      <c r="D90" s="73"/>
      <c r="E90" s="73"/>
      <c r="F90" s="73"/>
      <c r="G90" s="73"/>
      <c r="H90" s="74"/>
    </row>
    <row r="91" spans="1:8" ht="18">
      <c r="A91" s="73"/>
      <c r="B91" s="73"/>
      <c r="C91" s="73"/>
      <c r="D91" s="73"/>
      <c r="E91" s="73"/>
      <c r="F91" s="73"/>
      <c r="G91" s="73"/>
      <c r="H91" s="74"/>
    </row>
    <row r="92" ht="15">
      <c r="H92" s="72"/>
    </row>
    <row r="93" ht="15">
      <c r="H93" s="72"/>
    </row>
    <row r="94" ht="15">
      <c r="H94" s="72"/>
    </row>
    <row r="95" ht="15">
      <c r="H95" s="72"/>
    </row>
    <row r="96" ht="15">
      <c r="H96" s="72"/>
    </row>
    <row r="97" ht="15">
      <c r="H97" s="72"/>
    </row>
    <row r="98" ht="15">
      <c r="H98" s="72"/>
    </row>
    <row r="99" ht="15">
      <c r="H99" s="72"/>
    </row>
    <row r="100" ht="15">
      <c r="H100" s="72"/>
    </row>
    <row r="101" ht="15">
      <c r="H101" s="72"/>
    </row>
    <row r="102" ht="15">
      <c r="H102" s="72"/>
    </row>
    <row r="103" spans="1:8" ht="18">
      <c r="A103" s="70"/>
      <c r="B103" s="70"/>
      <c r="C103" s="70"/>
      <c r="D103" s="70"/>
      <c r="E103" s="70"/>
      <c r="F103" s="70"/>
      <c r="G103" s="70"/>
      <c r="H103" s="70"/>
    </row>
    <row r="106" spans="1:7" ht="20.25">
      <c r="A106" s="69"/>
      <c r="B106" s="69"/>
      <c r="D106" s="72"/>
      <c r="E106" s="72"/>
      <c r="F106" s="72"/>
      <c r="G106" s="72"/>
    </row>
    <row r="107" spans="4:7" ht="15">
      <c r="D107" s="72"/>
      <c r="E107" s="72"/>
      <c r="F107" s="72"/>
      <c r="G107" s="72"/>
    </row>
    <row r="122" spans="1:7" ht="18">
      <c r="A122" s="70"/>
      <c r="B122" s="70"/>
      <c r="C122" s="70"/>
      <c r="D122" s="70"/>
      <c r="E122" s="70"/>
      <c r="F122" s="70"/>
      <c r="G122" s="70"/>
    </row>
    <row r="125" ht="20.25">
      <c r="A125" s="69"/>
    </row>
    <row r="141" spans="1:7" ht="18">
      <c r="A141" s="70"/>
      <c r="B141" s="70"/>
      <c r="C141" s="70"/>
      <c r="D141" s="70"/>
      <c r="E141" s="70"/>
      <c r="F141" s="70"/>
      <c r="G141" s="70"/>
    </row>
    <row r="144" spans="1:7" ht="20.25">
      <c r="A144" s="69"/>
      <c r="D144" s="72"/>
      <c r="E144" s="72"/>
      <c r="F144" s="72"/>
      <c r="G144" s="72"/>
    </row>
    <row r="145" spans="4:7" ht="15">
      <c r="D145" s="72"/>
      <c r="E145" s="72"/>
      <c r="F145" s="72"/>
      <c r="G145" s="72"/>
    </row>
    <row r="160" spans="1:7" ht="18">
      <c r="A160" s="70"/>
      <c r="B160" s="70"/>
      <c r="C160" s="70"/>
      <c r="D160" s="70"/>
      <c r="E160" s="70"/>
      <c r="F160" s="70"/>
      <c r="G160" s="70"/>
    </row>
  </sheetData>
  <sheetProtection/>
  <printOptions/>
  <pageMargins left="0.75" right="0.75" top="1" bottom="1" header="0.5118055555555556" footer="0.5118055555555556"/>
  <pageSetup fitToHeight="1" fitToWidth="1" horizontalDpi="300" verticalDpi="300" orientation="portrait" paperSize="9" scale="7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48">
    <pageSetUpPr fitToPage="1"/>
  </sheetPr>
  <dimension ref="A1:K53"/>
  <sheetViews>
    <sheetView showGridLines="0" zoomScale="75" zoomScaleNormal="75" zoomScalePageLayoutView="0" workbookViewId="0" topLeftCell="A1">
      <selection activeCell="A1" sqref="A1"/>
    </sheetView>
  </sheetViews>
  <sheetFormatPr defaultColWidth="8.8984375" defaultRowHeight="15.75"/>
  <cols>
    <col min="1" max="1" width="6.19921875" style="22" customWidth="1"/>
    <col min="2" max="2" width="1.8984375" style="22" customWidth="1"/>
    <col min="3" max="3" width="15.69921875" style="22" customWidth="1"/>
    <col min="4" max="4" width="5.296875" style="22" customWidth="1"/>
    <col min="5" max="5" width="8" style="22" customWidth="1"/>
    <col min="6" max="6" width="6.8984375" style="22" customWidth="1"/>
    <col min="7" max="7" width="8.8984375" style="22" customWidth="1"/>
    <col min="8" max="8" width="6.09765625" style="22" customWidth="1"/>
    <col min="9" max="9" width="8.69921875" style="22" customWidth="1"/>
    <col min="10" max="10" width="5.796875" style="22" customWidth="1"/>
    <col min="11" max="11" width="6.8984375" style="22" customWidth="1"/>
    <col min="12" max="16384" width="8.8984375" style="22" customWidth="1"/>
  </cols>
  <sheetData>
    <row r="1" ht="15">
      <c r="J1" s="23"/>
    </row>
    <row r="2" spans="1:8" ht="15">
      <c r="A2" s="22" t="s">
        <v>76</v>
      </c>
      <c r="D2" s="22">
        <f>rozpis!D22</f>
        <v>324</v>
      </c>
      <c r="F2" s="22" t="s">
        <v>77</v>
      </c>
      <c r="H2" s="22">
        <v>9</v>
      </c>
    </row>
    <row r="4" spans="1:9" ht="23.25">
      <c r="A4" s="24" t="s">
        <v>78</v>
      </c>
      <c r="E4" s="24" t="str">
        <f>rozpis!F22</f>
        <v>venku</v>
      </c>
      <c r="G4" s="24" t="s">
        <v>79</v>
      </c>
      <c r="I4" s="25">
        <f>rozpis!E22</f>
        <v>40929</v>
      </c>
    </row>
    <row r="5" spans="1:10" ht="30">
      <c r="A5" s="26" t="s">
        <v>80</v>
      </c>
      <c r="B5" s="27"/>
      <c r="C5" s="27" t="str">
        <f>rozpis!H22</f>
        <v>TJ Jiskra Nový Bydžov </v>
      </c>
      <c r="F5" s="27"/>
      <c r="G5" s="28">
        <f>E32</f>
        <v>53</v>
      </c>
      <c r="H5" s="28" t="s">
        <v>81</v>
      </c>
      <c r="I5" s="28">
        <f>E35</f>
        <v>75</v>
      </c>
      <c r="J5" s="27"/>
    </row>
    <row r="6" spans="1:10" ht="30">
      <c r="A6" s="29">
        <f>IF(G5&gt;I5,1,0)</f>
        <v>0</v>
      </c>
      <c r="B6" s="27"/>
      <c r="C6" s="29">
        <f>IF(I5&gt;G5,1,0)</f>
        <v>1</v>
      </c>
      <c r="F6" s="30" t="s">
        <v>82</v>
      </c>
      <c r="G6" s="31">
        <v>25</v>
      </c>
      <c r="H6" s="31" t="s">
        <v>81</v>
      </c>
      <c r="I6" s="31">
        <v>42</v>
      </c>
      <c r="J6" s="32" t="s">
        <v>83</v>
      </c>
    </row>
    <row r="7" spans="1:4" ht="15.75">
      <c r="A7" s="65" t="s">
        <v>84</v>
      </c>
      <c r="C7" s="22" t="str">
        <f>rozpis!I22</f>
        <v>Čech</v>
      </c>
      <c r="D7" s="22" t="str">
        <f>rozpis!J22</f>
        <v>Svoboda K.</v>
      </c>
    </row>
    <row r="9" spans="1:11" ht="18" customHeight="1">
      <c r="A9" s="33" t="s">
        <v>85</v>
      </c>
      <c r="B9" s="34"/>
      <c r="C9" s="34"/>
      <c r="D9" s="35"/>
      <c r="E9" s="36" t="s">
        <v>86</v>
      </c>
      <c r="F9" s="36" t="s">
        <v>87</v>
      </c>
      <c r="G9" s="36" t="s">
        <v>88</v>
      </c>
      <c r="H9" s="37" t="s">
        <v>89</v>
      </c>
      <c r="I9" s="38"/>
      <c r="J9" s="38"/>
      <c r="K9" s="39" t="s">
        <v>90</v>
      </c>
    </row>
    <row r="10" spans="1:11" ht="18" customHeight="1">
      <c r="A10" s="9" t="s">
        <v>32</v>
      </c>
      <c r="B10" s="11"/>
      <c r="C10" s="10" t="s">
        <v>33</v>
      </c>
      <c r="D10" s="12" t="s">
        <v>91</v>
      </c>
      <c r="E10" s="12" t="s">
        <v>92</v>
      </c>
      <c r="F10" s="40"/>
      <c r="G10" s="40"/>
      <c r="H10" s="12" t="s">
        <v>93</v>
      </c>
      <c r="I10" s="41" t="s">
        <v>94</v>
      </c>
      <c r="J10" s="41" t="s">
        <v>95</v>
      </c>
      <c r="K10" s="42" t="s">
        <v>92</v>
      </c>
    </row>
    <row r="11" spans="1:11" ht="18" customHeight="1">
      <c r="A11" s="13">
        <f>soupiska!C11</f>
        <v>12</v>
      </c>
      <c r="B11" s="15"/>
      <c r="C11" s="14" t="str">
        <f>soupiska!E11</f>
        <v>Čechovský Marek</v>
      </c>
      <c r="D11" s="16">
        <v>0</v>
      </c>
      <c r="E11" s="16">
        <f aca="true" t="shared" si="0" ref="E11:E30">IF(D11=0,"",3*F11+2*G11+I11)</f>
      </c>
      <c r="F11" s="16"/>
      <c r="G11" s="16"/>
      <c r="H11" s="16"/>
      <c r="I11" s="43"/>
      <c r="J11" s="43" t="str">
        <f aca="true" t="shared" si="1" ref="J11:J32">IF(AND(H11=0,I11=0)," - ",ROUND(I11*100/H11,1))</f>
        <v> - </v>
      </c>
      <c r="K11" s="44"/>
    </row>
    <row r="12" spans="1:11" ht="18" customHeight="1">
      <c r="A12" s="21">
        <f>soupiska!C12</f>
        <v>0</v>
      </c>
      <c r="B12" s="18"/>
      <c r="C12" s="19" t="str">
        <f>soupiska!E12</f>
        <v>Dostál Radek</v>
      </c>
      <c r="D12" s="20">
        <v>0</v>
      </c>
      <c r="E12" s="20">
        <f t="shared" si="0"/>
      </c>
      <c r="F12" s="20"/>
      <c r="G12" s="20"/>
      <c r="H12" s="20"/>
      <c r="I12" s="45"/>
      <c r="J12" s="45" t="str">
        <f t="shared" si="1"/>
        <v> - </v>
      </c>
      <c r="K12" s="46"/>
    </row>
    <row r="13" spans="1:11" ht="18" customHeight="1">
      <c r="A13" s="21">
        <f>soupiska!C13</f>
        <v>14</v>
      </c>
      <c r="B13" s="18"/>
      <c r="C13" s="19" t="str">
        <f>soupiska!E13</f>
        <v>Ducháček Ludvík</v>
      </c>
      <c r="D13" s="20">
        <v>0</v>
      </c>
      <c r="E13" s="20">
        <f t="shared" si="0"/>
      </c>
      <c r="F13" s="20"/>
      <c r="G13" s="20"/>
      <c r="H13" s="20"/>
      <c r="I13" s="45"/>
      <c r="J13" s="45" t="str">
        <f t="shared" si="1"/>
        <v> - </v>
      </c>
      <c r="K13" s="46"/>
    </row>
    <row r="14" spans="1:11" ht="18" customHeight="1">
      <c r="A14" s="21">
        <f>soupiska!C14</f>
        <v>20</v>
      </c>
      <c r="B14" s="18"/>
      <c r="C14" s="19" t="str">
        <f>soupiska!E14</f>
        <v>Dvořák Milan</v>
      </c>
      <c r="D14" s="20">
        <v>1</v>
      </c>
      <c r="E14" s="20">
        <f t="shared" si="0"/>
        <v>6</v>
      </c>
      <c r="F14" s="20">
        <v>0</v>
      </c>
      <c r="G14" s="20">
        <v>2</v>
      </c>
      <c r="H14" s="20">
        <v>4</v>
      </c>
      <c r="I14" s="45">
        <v>2</v>
      </c>
      <c r="J14" s="45">
        <f t="shared" si="1"/>
        <v>50</v>
      </c>
      <c r="K14" s="46">
        <v>1</v>
      </c>
    </row>
    <row r="15" spans="1:11" ht="18" customHeight="1">
      <c r="A15" s="21">
        <f>soupiska!C15</f>
        <v>4</v>
      </c>
      <c r="B15" s="18"/>
      <c r="C15" s="19" t="str">
        <f>soupiska!E15</f>
        <v>Fiksa Ondřej</v>
      </c>
      <c r="D15" s="20">
        <v>1</v>
      </c>
      <c r="E15" s="20">
        <f t="shared" si="0"/>
        <v>9</v>
      </c>
      <c r="F15" s="20">
        <v>0</v>
      </c>
      <c r="G15" s="20">
        <v>3</v>
      </c>
      <c r="H15" s="20">
        <v>7</v>
      </c>
      <c r="I15" s="45">
        <v>3</v>
      </c>
      <c r="J15" s="45">
        <f t="shared" si="1"/>
        <v>42.9</v>
      </c>
      <c r="K15" s="46">
        <v>0</v>
      </c>
    </row>
    <row r="16" spans="1:11" ht="18" customHeight="1">
      <c r="A16" s="21">
        <f>soupiska!C16</f>
        <v>15</v>
      </c>
      <c r="B16" s="18"/>
      <c r="C16" s="19" t="str">
        <f>soupiska!E16</f>
        <v>Hedvičák Jaroslav</v>
      </c>
      <c r="D16" s="20">
        <v>1</v>
      </c>
      <c r="E16" s="20">
        <f t="shared" si="0"/>
        <v>15</v>
      </c>
      <c r="F16" s="20">
        <v>3</v>
      </c>
      <c r="G16" s="20">
        <v>3</v>
      </c>
      <c r="H16" s="20">
        <v>0</v>
      </c>
      <c r="I16" s="45">
        <v>0</v>
      </c>
      <c r="J16" s="45" t="str">
        <f t="shared" si="1"/>
        <v> - </v>
      </c>
      <c r="K16" s="46">
        <v>3</v>
      </c>
    </row>
    <row r="17" spans="1:11" ht="18" customHeight="1">
      <c r="A17" s="21">
        <f>soupiska!C17</f>
        <v>10</v>
      </c>
      <c r="B17" s="18"/>
      <c r="C17" s="19" t="str">
        <f>soupiska!E17</f>
        <v>Krontorád Pavel</v>
      </c>
      <c r="D17" s="20">
        <v>0</v>
      </c>
      <c r="E17" s="20">
        <f t="shared" si="0"/>
      </c>
      <c r="F17" s="20"/>
      <c r="G17" s="20"/>
      <c r="H17" s="20"/>
      <c r="I17" s="45"/>
      <c r="J17" s="45" t="str">
        <f t="shared" si="1"/>
        <v> - </v>
      </c>
      <c r="K17" s="46"/>
    </row>
    <row r="18" spans="1:11" ht="18" customHeight="1">
      <c r="A18" s="21">
        <f>soupiska!C18</f>
        <v>7</v>
      </c>
      <c r="B18" s="18"/>
      <c r="C18" s="19" t="str">
        <f>soupiska!E18</f>
        <v>Krontorád Vít</v>
      </c>
      <c r="D18" s="20">
        <v>1</v>
      </c>
      <c r="E18" s="20">
        <f t="shared" si="0"/>
        <v>7</v>
      </c>
      <c r="F18" s="20">
        <v>0</v>
      </c>
      <c r="G18" s="20">
        <v>3</v>
      </c>
      <c r="H18" s="20">
        <v>2</v>
      </c>
      <c r="I18" s="45">
        <v>1</v>
      </c>
      <c r="J18" s="45">
        <f t="shared" si="1"/>
        <v>50</v>
      </c>
      <c r="K18" s="46">
        <v>3</v>
      </c>
    </row>
    <row r="19" spans="1:11" ht="18" customHeight="1">
      <c r="A19" s="21">
        <f>soupiska!C19</f>
        <v>6</v>
      </c>
      <c r="B19" s="18"/>
      <c r="C19" s="19" t="str">
        <f>soupiska!E19</f>
        <v>Krška Josef</v>
      </c>
      <c r="D19" s="20">
        <v>0</v>
      </c>
      <c r="E19" s="20">
        <f t="shared" si="0"/>
      </c>
      <c r="F19" s="20"/>
      <c r="G19" s="20"/>
      <c r="H19" s="20"/>
      <c r="I19" s="45"/>
      <c r="J19" s="45" t="str">
        <f t="shared" si="1"/>
        <v> - </v>
      </c>
      <c r="K19" s="46"/>
    </row>
    <row r="20" spans="1:11" ht="18" customHeight="1">
      <c r="A20" s="21">
        <f>soupiska!C20</f>
        <v>18</v>
      </c>
      <c r="B20" s="18"/>
      <c r="C20" s="19" t="str">
        <f>soupiska!E20</f>
        <v>Maca Radek</v>
      </c>
      <c r="D20" s="20">
        <v>1</v>
      </c>
      <c r="E20" s="20">
        <f t="shared" si="0"/>
        <v>3</v>
      </c>
      <c r="F20" s="20">
        <v>1</v>
      </c>
      <c r="G20" s="20">
        <v>0</v>
      </c>
      <c r="H20" s="20">
        <v>0</v>
      </c>
      <c r="I20" s="45">
        <v>0</v>
      </c>
      <c r="J20" s="45" t="str">
        <f t="shared" si="1"/>
        <v> - </v>
      </c>
      <c r="K20" s="46">
        <v>1</v>
      </c>
    </row>
    <row r="21" spans="1:11" ht="18" customHeight="1">
      <c r="A21" s="21">
        <f>soupiska!C21</f>
        <v>17</v>
      </c>
      <c r="B21" s="18"/>
      <c r="C21" s="19" t="str">
        <f>soupiska!E21</f>
        <v>Müller Tomáš</v>
      </c>
      <c r="D21" s="20">
        <v>0</v>
      </c>
      <c r="E21" s="20">
        <f t="shared" si="0"/>
      </c>
      <c r="F21" s="20"/>
      <c r="G21" s="20"/>
      <c r="H21" s="20"/>
      <c r="I21" s="45"/>
      <c r="J21" s="45" t="str">
        <f t="shared" si="1"/>
        <v> - </v>
      </c>
      <c r="K21" s="46"/>
    </row>
    <row r="22" spans="1:11" ht="18" customHeight="1">
      <c r="A22" s="21">
        <f>soupiska!C22</f>
        <v>17</v>
      </c>
      <c r="B22" s="18"/>
      <c r="C22" s="19" t="str">
        <f>soupiska!E22</f>
        <v>Müller Petr</v>
      </c>
      <c r="D22" s="20">
        <v>0</v>
      </c>
      <c r="E22" s="20">
        <f t="shared" si="0"/>
      </c>
      <c r="F22" s="20"/>
      <c r="G22" s="20"/>
      <c r="H22" s="20"/>
      <c r="I22" s="45"/>
      <c r="J22" s="45" t="str">
        <f t="shared" si="1"/>
        <v> - </v>
      </c>
      <c r="K22" s="46"/>
    </row>
    <row r="23" spans="1:11" ht="18" customHeight="1">
      <c r="A23" s="21">
        <f>soupiska!C23</f>
        <v>16</v>
      </c>
      <c r="B23" s="18"/>
      <c r="C23" s="19" t="str">
        <f>soupiska!E23</f>
        <v>Nepustil Petr</v>
      </c>
      <c r="D23" s="20">
        <v>1</v>
      </c>
      <c r="E23" s="20">
        <f t="shared" si="0"/>
        <v>9</v>
      </c>
      <c r="F23" s="20">
        <v>0</v>
      </c>
      <c r="G23" s="20">
        <v>3</v>
      </c>
      <c r="H23" s="20">
        <v>8</v>
      </c>
      <c r="I23" s="45">
        <v>3</v>
      </c>
      <c r="J23" s="45">
        <f t="shared" si="1"/>
        <v>37.5</v>
      </c>
      <c r="K23" s="46">
        <v>4</v>
      </c>
    </row>
    <row r="24" spans="1:11" ht="18" customHeight="1">
      <c r="A24" s="21">
        <f>soupiska!C24</f>
        <v>8</v>
      </c>
      <c r="B24" s="18"/>
      <c r="C24" s="19" t="str">
        <f>soupiska!E24</f>
        <v>Petr Martin</v>
      </c>
      <c r="D24" s="20">
        <v>0</v>
      </c>
      <c r="E24" s="20">
        <f t="shared" si="0"/>
      </c>
      <c r="F24" s="20"/>
      <c r="G24" s="20"/>
      <c r="H24" s="20"/>
      <c r="I24" s="45"/>
      <c r="J24" s="45" t="str">
        <f t="shared" si="1"/>
        <v> - </v>
      </c>
      <c r="K24" s="46"/>
    </row>
    <row r="25" spans="1:11" ht="18" customHeight="1">
      <c r="A25" s="21">
        <f>soupiska!C25</f>
        <v>0</v>
      </c>
      <c r="B25" s="18"/>
      <c r="C25" s="19" t="str">
        <f>soupiska!E25</f>
        <v>Teplý Petr</v>
      </c>
      <c r="D25" s="20">
        <v>0</v>
      </c>
      <c r="E25" s="20">
        <f t="shared" si="0"/>
      </c>
      <c r="F25" s="20"/>
      <c r="G25" s="20"/>
      <c r="H25" s="20"/>
      <c r="I25" s="45"/>
      <c r="J25" s="45" t="str">
        <f t="shared" si="1"/>
        <v> - </v>
      </c>
      <c r="K25" s="46"/>
    </row>
    <row r="26" spans="1:11" ht="18" customHeight="1">
      <c r="A26" s="21">
        <f>soupiska!C26</f>
        <v>9</v>
      </c>
      <c r="B26" s="18"/>
      <c r="C26" s="19" t="str">
        <f>soupiska!E26</f>
        <v>Rychtář Jan</v>
      </c>
      <c r="D26" s="20">
        <v>0</v>
      </c>
      <c r="E26" s="20">
        <f t="shared" si="0"/>
      </c>
      <c r="F26" s="20"/>
      <c r="G26" s="20"/>
      <c r="H26" s="20"/>
      <c r="I26" s="45"/>
      <c r="J26" s="45" t="str">
        <f t="shared" si="1"/>
        <v> - </v>
      </c>
      <c r="K26" s="46"/>
    </row>
    <row r="27" spans="1:11" ht="18" customHeight="1">
      <c r="A27" s="21">
        <f>soupiska!C27</f>
        <v>14</v>
      </c>
      <c r="B27" s="18"/>
      <c r="C27" s="19" t="str">
        <f>soupiska!E27</f>
        <v>Slezák Jakub</v>
      </c>
      <c r="D27" s="20">
        <v>1</v>
      </c>
      <c r="E27" s="20">
        <f t="shared" si="0"/>
        <v>4</v>
      </c>
      <c r="F27" s="20">
        <v>0</v>
      </c>
      <c r="G27" s="20">
        <v>1</v>
      </c>
      <c r="H27" s="20">
        <v>4</v>
      </c>
      <c r="I27" s="45">
        <v>2</v>
      </c>
      <c r="J27" s="45">
        <f t="shared" si="1"/>
        <v>50</v>
      </c>
      <c r="K27" s="46">
        <v>0</v>
      </c>
    </row>
    <row r="28" spans="1:11" ht="18" customHeight="1">
      <c r="A28" s="21">
        <f>soupiska!C28</f>
        <v>5</v>
      </c>
      <c r="B28" s="18"/>
      <c r="C28" s="19" t="str">
        <f>soupiska!E28</f>
        <v>Straka Tomáš</v>
      </c>
      <c r="D28" s="20">
        <v>0</v>
      </c>
      <c r="E28" s="20">
        <f t="shared" si="0"/>
      </c>
      <c r="F28" s="20"/>
      <c r="G28" s="20"/>
      <c r="H28" s="20"/>
      <c r="I28" s="45"/>
      <c r="J28" s="45" t="str">
        <f t="shared" si="1"/>
        <v> - </v>
      </c>
      <c r="K28" s="46"/>
    </row>
    <row r="29" spans="1:11" ht="18" customHeight="1">
      <c r="A29" s="21">
        <f>soupiska!C29</f>
        <v>21</v>
      </c>
      <c r="B29" s="18"/>
      <c r="C29" s="19" t="str">
        <f>soupiska!E29</f>
        <v>Stríž Rostislav</v>
      </c>
      <c r="D29" s="20">
        <v>0</v>
      </c>
      <c r="E29" s="20">
        <f t="shared" si="0"/>
      </c>
      <c r="F29" s="20"/>
      <c r="G29" s="20"/>
      <c r="H29" s="20"/>
      <c r="I29" s="45"/>
      <c r="J29" s="45" t="str">
        <f t="shared" si="1"/>
        <v> - </v>
      </c>
      <c r="K29" s="46"/>
    </row>
    <row r="30" spans="1:11" ht="18" customHeight="1">
      <c r="A30" s="21">
        <f>soupiska!C30</f>
        <v>0</v>
      </c>
      <c r="B30" s="18"/>
      <c r="C30" s="19" t="str">
        <f>soupiska!E30</f>
        <v>Šulc Michal</v>
      </c>
      <c r="D30" s="20">
        <v>0</v>
      </c>
      <c r="E30" s="20">
        <f t="shared" si="0"/>
      </c>
      <c r="F30" s="20"/>
      <c r="G30" s="20"/>
      <c r="H30" s="20"/>
      <c r="I30" s="45"/>
      <c r="J30" s="45" t="str">
        <f t="shared" si="1"/>
        <v> - </v>
      </c>
      <c r="K30" s="46"/>
    </row>
    <row r="31" spans="1:11" ht="18" customHeight="1">
      <c r="A31" s="21">
        <f>soupiska!C31</f>
        <v>0</v>
      </c>
      <c r="B31" s="18"/>
      <c r="C31" s="19" t="str">
        <f>soupiska!E31</f>
        <v>Trojan Pavel</v>
      </c>
      <c r="D31" s="20">
        <v>0</v>
      </c>
      <c r="E31" s="20">
        <f>IF(D31=0,"",3*F31+2*G31+I31)</f>
      </c>
      <c r="F31" s="20"/>
      <c r="G31" s="20"/>
      <c r="H31" s="20"/>
      <c r="I31" s="45"/>
      <c r="J31" s="45" t="str">
        <f>IF(AND(H31=0,I31=0)," - ",ROUND(I31*100/H31,1))</f>
        <v> - </v>
      </c>
      <c r="K31" s="46"/>
    </row>
    <row r="32" spans="1:11" ht="18" customHeight="1">
      <c r="A32" s="47"/>
      <c r="B32" s="48"/>
      <c r="C32" s="49" t="s">
        <v>96</v>
      </c>
      <c r="D32" s="50">
        <f aca="true" t="shared" si="2" ref="D32:I32">SUM(D11:D31)</f>
        <v>7</v>
      </c>
      <c r="E32" s="50">
        <f t="shared" si="2"/>
        <v>53</v>
      </c>
      <c r="F32" s="50">
        <f t="shared" si="2"/>
        <v>4</v>
      </c>
      <c r="G32" s="50">
        <f t="shared" si="2"/>
        <v>15</v>
      </c>
      <c r="H32" s="50">
        <f t="shared" si="2"/>
        <v>25</v>
      </c>
      <c r="I32" s="51">
        <f t="shared" si="2"/>
        <v>11</v>
      </c>
      <c r="J32" s="51">
        <f t="shared" si="1"/>
        <v>44</v>
      </c>
      <c r="K32" s="52">
        <f>SUM(K11:K31)</f>
        <v>12</v>
      </c>
    </row>
    <row r="33" spans="1:11" ht="18" customHeight="1">
      <c r="A33" s="53"/>
      <c r="B33" s="53"/>
      <c r="C33" s="53"/>
      <c r="D33" s="54"/>
      <c r="E33" s="54"/>
      <c r="F33" s="54"/>
      <c r="G33" s="54"/>
      <c r="H33" s="54"/>
      <c r="I33" s="54"/>
      <c r="J33" s="54"/>
      <c r="K33" s="54"/>
    </row>
    <row r="34" spans="1:11" ht="18" customHeight="1">
      <c r="A34" s="55"/>
      <c r="B34" s="55"/>
      <c r="C34" s="55"/>
      <c r="D34" s="56"/>
      <c r="E34" s="56"/>
      <c r="F34" s="56"/>
      <c r="G34" s="56"/>
      <c r="H34" s="56"/>
      <c r="I34" s="56"/>
      <c r="J34" s="56"/>
      <c r="K34" s="56"/>
    </row>
    <row r="35" spans="1:11" ht="18" customHeight="1">
      <c r="A35" s="57"/>
      <c r="B35" s="58"/>
      <c r="C35" s="59" t="s">
        <v>97</v>
      </c>
      <c r="D35" s="60">
        <f>D53</f>
        <v>9</v>
      </c>
      <c r="E35" s="60">
        <f>F35*3+G35*2+I35</f>
        <v>75</v>
      </c>
      <c r="F35" s="60">
        <f>F53</f>
        <v>3</v>
      </c>
      <c r="G35" s="60">
        <f>G53</f>
        <v>31</v>
      </c>
      <c r="H35" s="60">
        <f>H53</f>
        <v>9</v>
      </c>
      <c r="I35" s="61">
        <f>I53</f>
        <v>4</v>
      </c>
      <c r="J35" s="61">
        <f>IF(H35=" - "," - ",ROUND(I35*100/H35,1))</f>
        <v>44.4</v>
      </c>
      <c r="K35" s="62">
        <f>K53</f>
        <v>22</v>
      </c>
    </row>
    <row r="36" spans="1:11" ht="1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9" spans="1:11" ht="15">
      <c r="A39" s="33" t="s">
        <v>85</v>
      </c>
      <c r="B39" s="34"/>
      <c r="C39" s="34"/>
      <c r="D39" s="35"/>
      <c r="E39" s="36" t="s">
        <v>86</v>
      </c>
      <c r="F39" s="36" t="s">
        <v>87</v>
      </c>
      <c r="G39" s="36" t="s">
        <v>88</v>
      </c>
      <c r="H39" s="37" t="s">
        <v>89</v>
      </c>
      <c r="I39" s="38"/>
      <c r="J39" s="38"/>
      <c r="K39" s="39" t="s">
        <v>90</v>
      </c>
    </row>
    <row r="40" spans="1:11" ht="15">
      <c r="A40" s="9" t="s">
        <v>32</v>
      </c>
      <c r="B40" s="11"/>
      <c r="C40" s="10" t="s">
        <v>33</v>
      </c>
      <c r="D40" s="12"/>
      <c r="E40" s="12" t="s">
        <v>92</v>
      </c>
      <c r="F40" s="40"/>
      <c r="G40" s="40"/>
      <c r="H40" s="12"/>
      <c r="I40" s="41"/>
      <c r="J40" s="41" t="s">
        <v>95</v>
      </c>
      <c r="K40" s="42"/>
    </row>
    <row r="41" spans="1:11" ht="15">
      <c r="A41" s="21"/>
      <c r="B41" s="18"/>
      <c r="C41" s="19" t="s">
        <v>92</v>
      </c>
      <c r="D41" s="20">
        <v>9</v>
      </c>
      <c r="E41" s="20">
        <f aca="true" t="shared" si="3" ref="E41:E52">IF(D41=0," - ",3*F41+2*G41+I41)</f>
        <v>75</v>
      </c>
      <c r="F41" s="20">
        <v>3</v>
      </c>
      <c r="G41" s="20">
        <v>31</v>
      </c>
      <c r="H41" s="20">
        <v>9</v>
      </c>
      <c r="I41" s="45">
        <v>4</v>
      </c>
      <c r="J41" s="45">
        <f aca="true" t="shared" si="4" ref="J41:J52">IF(AND(H41=0,I41=0)," - ",ROUND(I41*100/H41,1))</f>
        <v>44.4</v>
      </c>
      <c r="K41" s="46">
        <v>22</v>
      </c>
    </row>
    <row r="42" spans="1:11" ht="15">
      <c r="A42" s="21"/>
      <c r="B42" s="18"/>
      <c r="C42" s="19"/>
      <c r="D42" s="20"/>
      <c r="E42" s="20" t="str">
        <f t="shared" si="3"/>
        <v> - </v>
      </c>
      <c r="F42" s="20"/>
      <c r="G42" s="20"/>
      <c r="H42" s="20"/>
      <c r="I42" s="45"/>
      <c r="J42" s="45" t="str">
        <f t="shared" si="4"/>
        <v> - </v>
      </c>
      <c r="K42" s="46"/>
    </row>
    <row r="43" spans="1:11" ht="15">
      <c r="A43" s="21"/>
      <c r="B43" s="18"/>
      <c r="C43" s="19"/>
      <c r="D43" s="20"/>
      <c r="E43" s="20" t="str">
        <f t="shared" si="3"/>
        <v> - </v>
      </c>
      <c r="F43" s="20"/>
      <c r="G43" s="20"/>
      <c r="H43" s="20"/>
      <c r="I43" s="45"/>
      <c r="J43" s="45" t="str">
        <f t="shared" si="4"/>
        <v> - </v>
      </c>
      <c r="K43" s="46"/>
    </row>
    <row r="44" spans="1:11" ht="15">
      <c r="A44" s="21"/>
      <c r="B44" s="18"/>
      <c r="C44" s="19"/>
      <c r="D44" s="20"/>
      <c r="E44" s="20" t="str">
        <f t="shared" si="3"/>
        <v> - </v>
      </c>
      <c r="F44" s="20"/>
      <c r="G44" s="20"/>
      <c r="H44" s="20"/>
      <c r="I44" s="45"/>
      <c r="J44" s="45" t="str">
        <f t="shared" si="4"/>
        <v> - </v>
      </c>
      <c r="K44" s="46"/>
    </row>
    <row r="45" spans="1:11" ht="15">
      <c r="A45" s="17"/>
      <c r="B45" s="18"/>
      <c r="C45" s="19"/>
      <c r="D45" s="20"/>
      <c r="E45" s="20" t="str">
        <f t="shared" si="3"/>
        <v> - </v>
      </c>
      <c r="F45" s="20"/>
      <c r="G45" s="20"/>
      <c r="H45" s="20"/>
      <c r="I45" s="45"/>
      <c r="J45" s="45" t="str">
        <f t="shared" si="4"/>
        <v> - </v>
      </c>
      <c r="K45" s="46"/>
    </row>
    <row r="46" spans="1:11" ht="15">
      <c r="A46" s="21"/>
      <c r="B46" s="18"/>
      <c r="C46" s="19"/>
      <c r="D46" s="20"/>
      <c r="E46" s="20" t="str">
        <f t="shared" si="3"/>
        <v> - </v>
      </c>
      <c r="F46" s="20"/>
      <c r="G46" s="20"/>
      <c r="H46" s="20"/>
      <c r="I46" s="45"/>
      <c r="J46" s="45" t="str">
        <f t="shared" si="4"/>
        <v> - </v>
      </c>
      <c r="K46" s="46"/>
    </row>
    <row r="47" spans="1:11" ht="15">
      <c r="A47" s="21"/>
      <c r="B47" s="18"/>
      <c r="C47" s="19"/>
      <c r="D47" s="20"/>
      <c r="E47" s="20" t="str">
        <f t="shared" si="3"/>
        <v> - </v>
      </c>
      <c r="F47" s="20"/>
      <c r="G47" s="20"/>
      <c r="H47" s="20"/>
      <c r="I47" s="45"/>
      <c r="J47" s="45" t="str">
        <f t="shared" si="4"/>
        <v> - </v>
      </c>
      <c r="K47" s="46"/>
    </row>
    <row r="48" spans="1:11" ht="15">
      <c r="A48" s="21"/>
      <c r="B48" s="18"/>
      <c r="C48" s="19"/>
      <c r="D48" s="20"/>
      <c r="E48" s="20" t="str">
        <f t="shared" si="3"/>
        <v> - </v>
      </c>
      <c r="F48" s="20"/>
      <c r="G48" s="20"/>
      <c r="H48" s="20"/>
      <c r="I48" s="45"/>
      <c r="J48" s="45" t="str">
        <f t="shared" si="4"/>
        <v> - </v>
      </c>
      <c r="K48" s="46"/>
    </row>
    <row r="49" spans="1:11" ht="15">
      <c r="A49" s="21"/>
      <c r="B49" s="18"/>
      <c r="C49" s="19"/>
      <c r="D49" s="20"/>
      <c r="E49" s="20" t="str">
        <f t="shared" si="3"/>
        <v> - </v>
      </c>
      <c r="F49" s="20"/>
      <c r="G49" s="20"/>
      <c r="H49" s="20"/>
      <c r="I49" s="45"/>
      <c r="J49" s="45" t="str">
        <f t="shared" si="4"/>
        <v> - </v>
      </c>
      <c r="K49" s="46"/>
    </row>
    <row r="50" spans="1:11" ht="15">
      <c r="A50" s="21"/>
      <c r="B50" s="18"/>
      <c r="C50" s="19"/>
      <c r="D50" s="20"/>
      <c r="E50" s="20" t="str">
        <f t="shared" si="3"/>
        <v> - </v>
      </c>
      <c r="F50" s="20"/>
      <c r="G50" s="20"/>
      <c r="H50" s="20"/>
      <c r="I50" s="45"/>
      <c r="J50" s="45" t="str">
        <f t="shared" si="4"/>
        <v> - </v>
      </c>
      <c r="K50" s="46"/>
    </row>
    <row r="51" spans="1:11" ht="15">
      <c r="A51" s="21"/>
      <c r="B51" s="18"/>
      <c r="C51" s="19"/>
      <c r="D51" s="20"/>
      <c r="E51" s="20" t="str">
        <f t="shared" si="3"/>
        <v> - </v>
      </c>
      <c r="F51" s="20"/>
      <c r="G51" s="20"/>
      <c r="H51" s="20"/>
      <c r="I51" s="45"/>
      <c r="J51" s="45" t="str">
        <f t="shared" si="4"/>
        <v> - </v>
      </c>
      <c r="K51" s="46"/>
    </row>
    <row r="52" spans="1:11" ht="15">
      <c r="A52" s="21"/>
      <c r="B52" s="18"/>
      <c r="C52" s="18"/>
      <c r="D52" s="20"/>
      <c r="E52" s="20" t="str">
        <f t="shared" si="3"/>
        <v> - </v>
      </c>
      <c r="F52" s="20"/>
      <c r="G52" s="20"/>
      <c r="H52" s="20"/>
      <c r="I52" s="45"/>
      <c r="J52" s="45" t="str">
        <f t="shared" si="4"/>
        <v> - </v>
      </c>
      <c r="K52" s="46"/>
    </row>
    <row r="53" spans="1:11" ht="18">
      <c r="A53" s="47"/>
      <c r="B53" s="48"/>
      <c r="C53" s="49" t="s">
        <v>96</v>
      </c>
      <c r="D53" s="50">
        <f aca="true" t="shared" si="5" ref="D53:I53">SUM(D41:D52)</f>
        <v>9</v>
      </c>
      <c r="E53" s="50">
        <f t="shared" si="5"/>
        <v>75</v>
      </c>
      <c r="F53" s="50">
        <f t="shared" si="5"/>
        <v>3</v>
      </c>
      <c r="G53" s="50">
        <f t="shared" si="5"/>
        <v>31</v>
      </c>
      <c r="H53" s="50">
        <f t="shared" si="5"/>
        <v>9</v>
      </c>
      <c r="I53" s="51">
        <f t="shared" si="5"/>
        <v>4</v>
      </c>
      <c r="J53" s="51">
        <f>IF(H53=" - "," - ",ROUND(I53*100/H53,1))</f>
        <v>44.4</v>
      </c>
      <c r="K53" s="52">
        <f>SUM(K41:K52)</f>
        <v>22</v>
      </c>
    </row>
  </sheetData>
  <sheetProtection/>
  <printOptions/>
  <pageMargins left="0.75" right="0.75" top="1" bottom="1" header="0.5118055555555556" footer="0.5118055555555556"/>
  <pageSetup fitToHeight="1" fitToWidth="1" horizontalDpi="300" verticalDpi="300" orientation="portrait" paperSize="9" scale="8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49">
    <pageSetUpPr fitToPage="1"/>
  </sheetPr>
  <dimension ref="A1:K53"/>
  <sheetViews>
    <sheetView showGridLines="0" zoomScale="75" zoomScaleNormal="75" zoomScalePageLayoutView="0" workbookViewId="0" topLeftCell="A1">
      <selection activeCell="A41" sqref="A41"/>
    </sheetView>
  </sheetViews>
  <sheetFormatPr defaultColWidth="8.8984375" defaultRowHeight="15.75"/>
  <cols>
    <col min="1" max="1" width="6.19921875" style="22" customWidth="1"/>
    <col min="2" max="2" width="1.8984375" style="22" customWidth="1"/>
    <col min="3" max="3" width="15.69921875" style="22" customWidth="1"/>
    <col min="4" max="4" width="5.296875" style="22" customWidth="1"/>
    <col min="5" max="5" width="8" style="22" customWidth="1"/>
    <col min="6" max="6" width="8.3984375" style="22" customWidth="1"/>
    <col min="7" max="7" width="8.8984375" style="22" customWidth="1"/>
    <col min="8" max="8" width="6.09765625" style="22" customWidth="1"/>
    <col min="9" max="9" width="9.09765625" style="22" customWidth="1"/>
    <col min="10" max="10" width="5.796875" style="22" customWidth="1"/>
    <col min="11" max="11" width="6.8984375" style="22" customWidth="1"/>
    <col min="12" max="16384" width="8.8984375" style="22" customWidth="1"/>
  </cols>
  <sheetData>
    <row r="1" ht="15">
      <c r="J1" s="23"/>
    </row>
    <row r="2" spans="1:8" ht="15">
      <c r="A2" s="22" t="s">
        <v>76</v>
      </c>
      <c r="D2" s="22">
        <f>rozpis!D23</f>
        <v>330</v>
      </c>
      <c r="F2" s="22" t="s">
        <v>77</v>
      </c>
      <c r="H2" s="22">
        <f>rozpis!A46+rozpis!A23</f>
        <v>32</v>
      </c>
    </row>
    <row r="4" spans="1:9" ht="23.25">
      <c r="A4" s="24" t="s">
        <v>78</v>
      </c>
      <c r="E4" s="24" t="str">
        <f>rozpis!F23</f>
        <v>venku</v>
      </c>
      <c r="G4" s="24" t="s">
        <v>79</v>
      </c>
      <c r="I4" s="25">
        <f>rozpis!E23</f>
        <v>40930</v>
      </c>
    </row>
    <row r="5" spans="1:10" ht="30">
      <c r="A5" s="75" t="s">
        <v>80</v>
      </c>
      <c r="B5" s="27"/>
      <c r="C5" s="27" t="str">
        <f>rozpis!H23</f>
        <v>Přelouč "B"</v>
      </c>
      <c r="F5" s="27"/>
      <c r="G5" s="28">
        <f>E32</f>
        <v>84</v>
      </c>
      <c r="H5" s="28" t="s">
        <v>81</v>
      </c>
      <c r="I5" s="28">
        <f>E35</f>
        <v>80</v>
      </c>
      <c r="J5" s="27"/>
    </row>
    <row r="6" spans="1:10" ht="30">
      <c r="A6" s="29">
        <f>IF(G5&gt;I5,1,0)</f>
        <v>1</v>
      </c>
      <c r="B6" s="27"/>
      <c r="C6" s="29">
        <f>IF(I5&gt;G5,1,0)</f>
        <v>0</v>
      </c>
      <c r="F6" s="30" t="s">
        <v>82</v>
      </c>
      <c r="G6" s="31">
        <v>41</v>
      </c>
      <c r="H6" s="31" t="s">
        <v>81</v>
      </c>
      <c r="I6" s="31">
        <v>47</v>
      </c>
      <c r="J6" s="32" t="s">
        <v>83</v>
      </c>
    </row>
    <row r="7" spans="1:4" ht="15">
      <c r="A7" s="22" t="s">
        <v>84</v>
      </c>
      <c r="C7" s="22" t="str">
        <f>rozpis!I23</f>
        <v>Punčochář</v>
      </c>
      <c r="D7" s="22" t="str">
        <f>rozpis!J23</f>
        <v>Felix</v>
      </c>
    </row>
    <row r="9" spans="1:11" ht="18" customHeight="1">
      <c r="A9" s="33" t="s">
        <v>85</v>
      </c>
      <c r="B9" s="34"/>
      <c r="C9" s="34"/>
      <c r="D9" s="35"/>
      <c r="E9" s="36" t="s">
        <v>86</v>
      </c>
      <c r="F9" s="36" t="s">
        <v>87</v>
      </c>
      <c r="G9" s="36" t="s">
        <v>88</v>
      </c>
      <c r="H9" s="37" t="s">
        <v>89</v>
      </c>
      <c r="I9" s="38"/>
      <c r="J9" s="38"/>
      <c r="K9" s="39" t="s">
        <v>90</v>
      </c>
    </row>
    <row r="10" spans="1:11" ht="18" customHeight="1">
      <c r="A10" s="9" t="s">
        <v>32</v>
      </c>
      <c r="B10" s="11"/>
      <c r="C10" s="10" t="s">
        <v>33</v>
      </c>
      <c r="D10" s="12" t="s">
        <v>91</v>
      </c>
      <c r="E10" s="12" t="s">
        <v>92</v>
      </c>
      <c r="F10" s="40"/>
      <c r="G10" s="40"/>
      <c r="H10" s="12" t="s">
        <v>93</v>
      </c>
      <c r="I10" s="41" t="s">
        <v>94</v>
      </c>
      <c r="J10" s="41" t="s">
        <v>95</v>
      </c>
      <c r="K10" s="42" t="s">
        <v>92</v>
      </c>
    </row>
    <row r="11" spans="1:11" ht="18" customHeight="1">
      <c r="A11" s="13">
        <f>soupiska!C11</f>
        <v>12</v>
      </c>
      <c r="B11" s="15"/>
      <c r="C11" s="14" t="str">
        <f>soupiska!E11</f>
        <v>Čechovský Marek</v>
      </c>
      <c r="D11" s="16">
        <v>1</v>
      </c>
      <c r="E11" s="16">
        <f aca="true" t="shared" si="0" ref="E11:E31">IF(D11=0,"",3*F11+2*G11+I11)</f>
        <v>20</v>
      </c>
      <c r="F11" s="16">
        <v>0</v>
      </c>
      <c r="G11" s="16">
        <v>7</v>
      </c>
      <c r="H11" s="16">
        <v>13</v>
      </c>
      <c r="I11" s="43">
        <v>6</v>
      </c>
      <c r="J11" s="43">
        <f aca="true" t="shared" si="1" ref="J11:J31">IF(AND(H11=0,I11=0)," - ",ROUND(I11*100/H11,1))</f>
        <v>46.2</v>
      </c>
      <c r="K11" s="44">
        <v>5</v>
      </c>
    </row>
    <row r="12" spans="1:11" ht="18" customHeight="1">
      <c r="A12" s="21">
        <f>soupiska!C12</f>
        <v>0</v>
      </c>
      <c r="B12" s="18"/>
      <c r="C12" s="19" t="str">
        <f>soupiska!E12</f>
        <v>Dostál Radek</v>
      </c>
      <c r="D12" s="20">
        <v>0</v>
      </c>
      <c r="E12" s="20">
        <f t="shared" si="0"/>
      </c>
      <c r="F12" s="20"/>
      <c r="G12" s="20"/>
      <c r="H12" s="20"/>
      <c r="I12" s="45"/>
      <c r="J12" s="45" t="str">
        <f t="shared" si="1"/>
        <v> - </v>
      </c>
      <c r="K12" s="46"/>
    </row>
    <row r="13" spans="1:11" ht="18" customHeight="1">
      <c r="A13" s="21">
        <f>soupiska!C13</f>
        <v>14</v>
      </c>
      <c r="B13" s="18"/>
      <c r="C13" s="19" t="str">
        <f>soupiska!E13</f>
        <v>Ducháček Ludvík</v>
      </c>
      <c r="D13" s="20">
        <v>0</v>
      </c>
      <c r="E13" s="20">
        <f t="shared" si="0"/>
      </c>
      <c r="F13" s="20"/>
      <c r="G13" s="20"/>
      <c r="H13" s="20"/>
      <c r="I13" s="45"/>
      <c r="J13" s="45" t="str">
        <f t="shared" si="1"/>
        <v> - </v>
      </c>
      <c r="K13" s="46"/>
    </row>
    <row r="14" spans="1:11" ht="18" customHeight="1">
      <c r="A14" s="17">
        <f>soupiska!C14</f>
        <v>20</v>
      </c>
      <c r="B14" s="18"/>
      <c r="C14" s="19" t="str">
        <f>soupiska!E14</f>
        <v>Dvořák Milan</v>
      </c>
      <c r="D14" s="20">
        <v>1</v>
      </c>
      <c r="E14" s="20">
        <f t="shared" si="0"/>
        <v>0</v>
      </c>
      <c r="F14" s="20">
        <v>0</v>
      </c>
      <c r="G14" s="20">
        <v>0</v>
      </c>
      <c r="H14" s="20">
        <v>0</v>
      </c>
      <c r="I14" s="45">
        <v>0</v>
      </c>
      <c r="J14" s="45" t="str">
        <f t="shared" si="1"/>
        <v> - </v>
      </c>
      <c r="K14" s="46">
        <v>3</v>
      </c>
    </row>
    <row r="15" spans="1:11" ht="18" customHeight="1">
      <c r="A15" s="17">
        <f>soupiska!C15</f>
        <v>4</v>
      </c>
      <c r="B15" s="18"/>
      <c r="C15" s="19" t="str">
        <f>soupiska!E15</f>
        <v>Fiksa Ondřej</v>
      </c>
      <c r="D15" s="20">
        <v>1</v>
      </c>
      <c r="E15" s="20">
        <f t="shared" si="0"/>
        <v>19</v>
      </c>
      <c r="F15" s="20">
        <v>3</v>
      </c>
      <c r="G15" s="20">
        <v>3</v>
      </c>
      <c r="H15" s="20">
        <v>6</v>
      </c>
      <c r="I15" s="45">
        <v>4</v>
      </c>
      <c r="J15" s="45">
        <f t="shared" si="1"/>
        <v>66.7</v>
      </c>
      <c r="K15" s="46">
        <v>1</v>
      </c>
    </row>
    <row r="16" spans="1:11" ht="18" customHeight="1">
      <c r="A16" s="17">
        <f>soupiska!C16</f>
        <v>15</v>
      </c>
      <c r="B16" s="18"/>
      <c r="C16" s="19" t="str">
        <f>soupiska!E16</f>
        <v>Hedvičák Jaroslav</v>
      </c>
      <c r="D16" s="20">
        <v>1</v>
      </c>
      <c r="E16" s="20">
        <f t="shared" si="0"/>
        <v>19</v>
      </c>
      <c r="F16" s="20">
        <v>3</v>
      </c>
      <c r="G16" s="20">
        <v>3</v>
      </c>
      <c r="H16" s="20">
        <v>8</v>
      </c>
      <c r="I16" s="45">
        <v>4</v>
      </c>
      <c r="J16" s="45">
        <f t="shared" si="1"/>
        <v>50</v>
      </c>
      <c r="K16" s="46">
        <v>1</v>
      </c>
    </row>
    <row r="17" spans="1:11" ht="18" customHeight="1">
      <c r="A17" s="17">
        <f>soupiska!C17</f>
        <v>10</v>
      </c>
      <c r="B17" s="18"/>
      <c r="C17" s="19" t="str">
        <f>soupiska!E17</f>
        <v>Krontorád Pavel</v>
      </c>
      <c r="D17" s="20">
        <v>0</v>
      </c>
      <c r="E17" s="20">
        <f t="shared" si="0"/>
      </c>
      <c r="F17" s="20"/>
      <c r="G17" s="20"/>
      <c r="H17" s="20"/>
      <c r="I17" s="45"/>
      <c r="J17" s="45" t="str">
        <f t="shared" si="1"/>
        <v> - </v>
      </c>
      <c r="K17" s="46"/>
    </row>
    <row r="18" spans="1:11" ht="18" customHeight="1">
      <c r="A18" s="17">
        <f>soupiska!C18</f>
        <v>7</v>
      </c>
      <c r="B18" s="18"/>
      <c r="C18" s="19" t="str">
        <f>soupiska!E18</f>
        <v>Krontorád Vít</v>
      </c>
      <c r="D18" s="20">
        <v>0</v>
      </c>
      <c r="E18" s="20">
        <f t="shared" si="0"/>
      </c>
      <c r="F18" s="20"/>
      <c r="G18" s="20"/>
      <c r="H18" s="20"/>
      <c r="I18" s="45"/>
      <c r="J18" s="45" t="str">
        <f t="shared" si="1"/>
        <v> - </v>
      </c>
      <c r="K18" s="46"/>
    </row>
    <row r="19" spans="1:11" ht="18" customHeight="1">
      <c r="A19" s="17">
        <f>soupiska!C19</f>
        <v>6</v>
      </c>
      <c r="B19" s="18"/>
      <c r="C19" s="19" t="str">
        <f>soupiska!E19</f>
        <v>Krška Josef</v>
      </c>
      <c r="D19" s="20">
        <v>0</v>
      </c>
      <c r="E19" s="20">
        <f t="shared" si="0"/>
      </c>
      <c r="F19" s="20"/>
      <c r="G19" s="20"/>
      <c r="H19" s="20"/>
      <c r="I19" s="45"/>
      <c r="J19" s="45" t="str">
        <f t="shared" si="1"/>
        <v> - </v>
      </c>
      <c r="K19" s="46"/>
    </row>
    <row r="20" spans="1:11" ht="18" customHeight="1">
      <c r="A20" s="17">
        <f>soupiska!C20</f>
        <v>18</v>
      </c>
      <c r="B20" s="18"/>
      <c r="C20" s="19" t="str">
        <f>soupiska!E20</f>
        <v>Maca Radek</v>
      </c>
      <c r="D20" s="20">
        <v>1</v>
      </c>
      <c r="E20" s="20">
        <f t="shared" si="0"/>
        <v>0</v>
      </c>
      <c r="F20" s="20">
        <v>0</v>
      </c>
      <c r="G20" s="20">
        <v>0</v>
      </c>
      <c r="H20" s="20">
        <v>0</v>
      </c>
      <c r="I20" s="45">
        <v>0</v>
      </c>
      <c r="J20" s="45" t="str">
        <f t="shared" si="1"/>
        <v> - </v>
      </c>
      <c r="K20" s="46">
        <v>0</v>
      </c>
    </row>
    <row r="21" spans="1:11" ht="18" customHeight="1">
      <c r="A21" s="21">
        <f>soupiska!C21</f>
        <v>17</v>
      </c>
      <c r="B21" s="18"/>
      <c r="C21" s="19" t="str">
        <f>soupiska!E21</f>
        <v>Müller Tomáš</v>
      </c>
      <c r="D21" s="20">
        <v>0</v>
      </c>
      <c r="E21" s="20">
        <f t="shared" si="0"/>
      </c>
      <c r="F21" s="20"/>
      <c r="G21" s="20"/>
      <c r="H21" s="20"/>
      <c r="I21" s="45"/>
      <c r="J21" s="45" t="str">
        <f t="shared" si="1"/>
        <v> - </v>
      </c>
      <c r="K21" s="46"/>
    </row>
    <row r="22" spans="1:11" ht="18" customHeight="1">
      <c r="A22" s="21">
        <f>soupiska!C22</f>
        <v>17</v>
      </c>
      <c r="B22" s="18"/>
      <c r="C22" s="19" t="str">
        <f>soupiska!E22</f>
        <v>Müller Petr</v>
      </c>
      <c r="D22" s="20">
        <v>0</v>
      </c>
      <c r="E22" s="20">
        <f t="shared" si="0"/>
      </c>
      <c r="F22" s="20"/>
      <c r="G22" s="20"/>
      <c r="H22" s="20"/>
      <c r="I22" s="45"/>
      <c r="J22" s="45" t="str">
        <f t="shared" si="1"/>
        <v> - </v>
      </c>
      <c r="K22" s="46"/>
    </row>
    <row r="23" spans="1:11" ht="18" customHeight="1">
      <c r="A23" s="21">
        <f>soupiska!C23</f>
        <v>16</v>
      </c>
      <c r="B23" s="18"/>
      <c r="C23" s="19" t="str">
        <f>soupiska!E23</f>
        <v>Nepustil Petr</v>
      </c>
      <c r="D23" s="20">
        <v>1</v>
      </c>
      <c r="E23" s="20">
        <f t="shared" si="0"/>
        <v>11</v>
      </c>
      <c r="F23" s="20">
        <v>1</v>
      </c>
      <c r="G23" s="20">
        <v>4</v>
      </c>
      <c r="H23" s="20">
        <v>2</v>
      </c>
      <c r="I23" s="45">
        <v>0</v>
      </c>
      <c r="J23" s="45">
        <f t="shared" si="1"/>
        <v>0</v>
      </c>
      <c r="K23" s="46">
        <v>2</v>
      </c>
    </row>
    <row r="24" spans="1:11" ht="18" customHeight="1">
      <c r="A24" s="21">
        <f>soupiska!C24</f>
        <v>8</v>
      </c>
      <c r="B24" s="18"/>
      <c r="C24" s="19" t="str">
        <f>soupiska!E24</f>
        <v>Petr Martin</v>
      </c>
      <c r="D24" s="20">
        <v>0</v>
      </c>
      <c r="E24" s="20">
        <f t="shared" si="0"/>
      </c>
      <c r="F24" s="20"/>
      <c r="G24" s="20"/>
      <c r="H24" s="20"/>
      <c r="I24" s="45"/>
      <c r="J24" s="45" t="str">
        <f t="shared" si="1"/>
        <v> - </v>
      </c>
      <c r="K24" s="46"/>
    </row>
    <row r="25" spans="1:11" ht="18" customHeight="1">
      <c r="A25" s="17">
        <f>soupiska!C25</f>
        <v>0</v>
      </c>
      <c r="B25" s="18"/>
      <c r="C25" s="19" t="str">
        <f>soupiska!E25</f>
        <v>Teplý Petr</v>
      </c>
      <c r="D25" s="20">
        <v>0</v>
      </c>
      <c r="E25" s="20">
        <f t="shared" si="0"/>
      </c>
      <c r="F25" s="20"/>
      <c r="G25" s="20"/>
      <c r="H25" s="20"/>
      <c r="I25" s="45"/>
      <c r="J25" s="45" t="str">
        <f t="shared" si="1"/>
        <v> - </v>
      </c>
      <c r="K25" s="46"/>
    </row>
    <row r="26" spans="1:11" ht="18" customHeight="1">
      <c r="A26" s="17">
        <f>soupiska!C26</f>
        <v>9</v>
      </c>
      <c r="B26" s="18"/>
      <c r="C26" s="19" t="str">
        <f>soupiska!E26</f>
        <v>Rychtář Jan</v>
      </c>
      <c r="D26" s="20">
        <v>1</v>
      </c>
      <c r="E26" s="20">
        <f t="shared" si="0"/>
        <v>3</v>
      </c>
      <c r="F26" s="20">
        <v>1</v>
      </c>
      <c r="G26" s="20">
        <v>0</v>
      </c>
      <c r="H26" s="20">
        <v>0</v>
      </c>
      <c r="I26" s="45">
        <v>0</v>
      </c>
      <c r="J26" s="45" t="str">
        <f t="shared" si="1"/>
        <v> - </v>
      </c>
      <c r="K26" s="46">
        <v>3</v>
      </c>
    </row>
    <row r="27" spans="1:11" ht="18" customHeight="1">
      <c r="A27" s="17">
        <f>soupiska!C27</f>
        <v>14</v>
      </c>
      <c r="B27" s="18"/>
      <c r="C27" s="19" t="str">
        <f>soupiska!E27</f>
        <v>Slezák Jakub</v>
      </c>
      <c r="D27" s="20">
        <v>1</v>
      </c>
      <c r="E27" s="20">
        <f t="shared" si="0"/>
        <v>12</v>
      </c>
      <c r="F27" s="20">
        <v>0</v>
      </c>
      <c r="G27" s="20">
        <v>4</v>
      </c>
      <c r="H27" s="20">
        <v>4</v>
      </c>
      <c r="I27" s="45">
        <v>4</v>
      </c>
      <c r="J27" s="45">
        <f t="shared" si="1"/>
        <v>100</v>
      </c>
      <c r="K27" s="46">
        <v>5</v>
      </c>
    </row>
    <row r="28" spans="1:11" ht="18" customHeight="1">
      <c r="A28" s="17">
        <f>soupiska!C28</f>
        <v>5</v>
      </c>
      <c r="B28" s="18"/>
      <c r="C28" s="19" t="str">
        <f>soupiska!E28</f>
        <v>Straka Tomáš</v>
      </c>
      <c r="D28" s="20">
        <v>0</v>
      </c>
      <c r="E28" s="20">
        <f t="shared" si="0"/>
      </c>
      <c r="F28" s="20"/>
      <c r="G28" s="20"/>
      <c r="H28" s="20"/>
      <c r="I28" s="45"/>
      <c r="J28" s="45" t="str">
        <f t="shared" si="1"/>
        <v> - </v>
      </c>
      <c r="K28" s="46"/>
    </row>
    <row r="29" spans="1:11" ht="18" customHeight="1">
      <c r="A29" s="21">
        <f>soupiska!C29</f>
        <v>21</v>
      </c>
      <c r="B29" s="18"/>
      <c r="C29" s="19" t="str">
        <f>soupiska!E29</f>
        <v>Stríž Rostislav</v>
      </c>
      <c r="D29" s="20">
        <v>0</v>
      </c>
      <c r="E29" s="20">
        <f t="shared" si="0"/>
      </c>
      <c r="F29" s="20"/>
      <c r="G29" s="20"/>
      <c r="H29" s="20"/>
      <c r="I29" s="45"/>
      <c r="J29" s="45" t="str">
        <f t="shared" si="1"/>
        <v> - </v>
      </c>
      <c r="K29" s="46"/>
    </row>
    <row r="30" spans="1:11" ht="18" customHeight="1">
      <c r="A30" s="21">
        <f>soupiska!C30</f>
        <v>0</v>
      </c>
      <c r="B30" s="18"/>
      <c r="C30" s="19" t="str">
        <f>soupiska!E30</f>
        <v>Šulc Michal</v>
      </c>
      <c r="D30" s="20">
        <v>0</v>
      </c>
      <c r="E30" s="20">
        <f t="shared" si="0"/>
      </c>
      <c r="F30" s="20"/>
      <c r="G30" s="20"/>
      <c r="H30" s="20"/>
      <c r="I30" s="45"/>
      <c r="J30" s="45" t="str">
        <f t="shared" si="1"/>
        <v> - </v>
      </c>
      <c r="K30" s="46"/>
    </row>
    <row r="31" spans="1:11" ht="18" customHeight="1">
      <c r="A31" s="21">
        <f>soupiska!C31</f>
        <v>0</v>
      </c>
      <c r="B31" s="18"/>
      <c r="C31" s="19" t="str">
        <f>soupiska!E31</f>
        <v>Trojan Pavel</v>
      </c>
      <c r="D31" s="20">
        <v>0</v>
      </c>
      <c r="E31" s="20">
        <f t="shared" si="0"/>
      </c>
      <c r="F31" s="20"/>
      <c r="G31" s="20"/>
      <c r="H31" s="20"/>
      <c r="I31" s="45"/>
      <c r="J31" s="45" t="str">
        <f t="shared" si="1"/>
        <v> - </v>
      </c>
      <c r="K31" s="46"/>
    </row>
    <row r="32" spans="1:11" ht="18" customHeight="1">
      <c r="A32" s="47"/>
      <c r="B32" s="48"/>
      <c r="C32" s="49" t="s">
        <v>96</v>
      </c>
      <c r="D32" s="50">
        <f aca="true" t="shared" si="2" ref="D32:I32">SUM(D11:D31)</f>
        <v>8</v>
      </c>
      <c r="E32" s="50">
        <f t="shared" si="2"/>
        <v>84</v>
      </c>
      <c r="F32" s="50">
        <f t="shared" si="2"/>
        <v>8</v>
      </c>
      <c r="G32" s="50">
        <f t="shared" si="2"/>
        <v>21</v>
      </c>
      <c r="H32" s="50">
        <f t="shared" si="2"/>
        <v>33</v>
      </c>
      <c r="I32" s="51">
        <f t="shared" si="2"/>
        <v>18</v>
      </c>
      <c r="J32" s="51">
        <f>IF(H32="0","0",ROUND(I32*100/H32,1))</f>
        <v>54.5</v>
      </c>
      <c r="K32" s="52">
        <f>SUM(K11:K31)</f>
        <v>20</v>
      </c>
    </row>
    <row r="33" spans="1:11" ht="18" customHeight="1">
      <c r="A33" s="53"/>
      <c r="B33" s="53"/>
      <c r="C33" s="53"/>
      <c r="D33" s="54"/>
      <c r="E33" s="54"/>
      <c r="F33" s="54"/>
      <c r="G33" s="54"/>
      <c r="H33" s="54"/>
      <c r="I33" s="54"/>
      <c r="J33" s="54"/>
      <c r="K33" s="54"/>
    </row>
    <row r="34" spans="1:11" ht="18" customHeight="1">
      <c r="A34" s="55"/>
      <c r="B34" s="55"/>
      <c r="C34" s="55"/>
      <c r="D34" s="56"/>
      <c r="E34" s="56"/>
      <c r="F34" s="56"/>
      <c r="G34" s="56"/>
      <c r="H34" s="56"/>
      <c r="I34" s="56"/>
      <c r="J34" s="56"/>
      <c r="K34" s="56"/>
    </row>
    <row r="35" spans="1:11" ht="18" customHeight="1">
      <c r="A35" s="57"/>
      <c r="B35" s="58"/>
      <c r="C35" s="59" t="s">
        <v>97</v>
      </c>
      <c r="D35" s="60">
        <f>D53</f>
        <v>11</v>
      </c>
      <c r="E35" s="60">
        <f>F35*3+G35*2+I35</f>
        <v>80</v>
      </c>
      <c r="F35" s="60">
        <f>F53</f>
        <v>5</v>
      </c>
      <c r="G35" s="60">
        <f>G53</f>
        <v>26</v>
      </c>
      <c r="H35" s="60">
        <f>H53</f>
        <v>22</v>
      </c>
      <c r="I35" s="61">
        <f>I53</f>
        <v>13</v>
      </c>
      <c r="J35" s="61">
        <f>IF(H35="0","0",ROUND(I35*100/H35,1))</f>
        <v>59.1</v>
      </c>
      <c r="K35" s="62">
        <f>K53</f>
        <v>27</v>
      </c>
    </row>
    <row r="39" spans="1:11" ht="15">
      <c r="A39" s="33" t="s">
        <v>85</v>
      </c>
      <c r="B39" s="34"/>
      <c r="C39" s="34"/>
      <c r="D39" s="35"/>
      <c r="E39" s="36" t="s">
        <v>86</v>
      </c>
      <c r="F39" s="36" t="s">
        <v>87</v>
      </c>
      <c r="G39" s="36" t="s">
        <v>88</v>
      </c>
      <c r="H39" s="37" t="s">
        <v>89</v>
      </c>
      <c r="I39" s="38"/>
      <c r="J39" s="38"/>
      <c r="K39" s="39" t="s">
        <v>90</v>
      </c>
    </row>
    <row r="40" spans="1:11" ht="15">
      <c r="A40" s="9" t="s">
        <v>32</v>
      </c>
      <c r="B40" s="11"/>
      <c r="C40" s="10" t="s">
        <v>33</v>
      </c>
      <c r="D40" s="12"/>
      <c r="E40" s="12" t="s">
        <v>92</v>
      </c>
      <c r="F40" s="40"/>
      <c r="G40" s="40"/>
      <c r="H40" s="12"/>
      <c r="I40" s="41"/>
      <c r="J40" s="41" t="s">
        <v>95</v>
      </c>
      <c r="K40" s="42"/>
    </row>
    <row r="41" spans="1:11" ht="15">
      <c r="A41" s="13"/>
      <c r="B41" s="15"/>
      <c r="C41" s="14" t="s">
        <v>98</v>
      </c>
      <c r="D41" s="16">
        <v>11</v>
      </c>
      <c r="E41" s="20">
        <f>IF(D41=0,"0",3*F41+2*G41+I41)</f>
        <v>80</v>
      </c>
      <c r="F41" s="16">
        <v>5</v>
      </c>
      <c r="G41" s="16">
        <v>26</v>
      </c>
      <c r="H41" s="16">
        <v>22</v>
      </c>
      <c r="I41" s="43">
        <v>13</v>
      </c>
      <c r="J41" s="43">
        <f aca="true" t="shared" si="3" ref="J41:J52">IF(AND(H41=0,I41=0)," - ",ROUND(I41*100/H41,1))</f>
        <v>59.1</v>
      </c>
      <c r="K41" s="44">
        <v>27</v>
      </c>
    </row>
    <row r="42" spans="1:11" ht="15">
      <c r="A42" s="17"/>
      <c r="B42" s="18"/>
      <c r="C42" s="19"/>
      <c r="D42" s="20"/>
      <c r="E42" s="20">
        <v>0</v>
      </c>
      <c r="F42" s="20"/>
      <c r="G42" s="20"/>
      <c r="H42" s="20"/>
      <c r="I42" s="45"/>
      <c r="J42" s="45" t="str">
        <f t="shared" si="3"/>
        <v> - </v>
      </c>
      <c r="K42" s="46"/>
    </row>
    <row r="43" spans="1:11" ht="15">
      <c r="A43" s="21"/>
      <c r="B43" s="18"/>
      <c r="C43" s="19"/>
      <c r="D43" s="20"/>
      <c r="E43" s="20" t="str">
        <f aca="true" t="shared" si="4" ref="E43:E49">IF(D43=0,"0",3*F43+2*G43+I43)</f>
        <v>0</v>
      </c>
      <c r="F43" s="20"/>
      <c r="G43" s="20"/>
      <c r="H43" s="20"/>
      <c r="I43" s="45"/>
      <c r="J43" s="45" t="str">
        <f t="shared" si="3"/>
        <v> - </v>
      </c>
      <c r="K43" s="46"/>
    </row>
    <row r="44" spans="1:11" ht="15">
      <c r="A44" s="21"/>
      <c r="B44" s="18"/>
      <c r="C44" s="18"/>
      <c r="D44" s="20"/>
      <c r="E44" s="20" t="str">
        <f t="shared" si="4"/>
        <v>0</v>
      </c>
      <c r="F44" s="20"/>
      <c r="G44" s="20"/>
      <c r="H44" s="20"/>
      <c r="I44" s="45"/>
      <c r="J44" s="45" t="str">
        <f t="shared" si="3"/>
        <v> - </v>
      </c>
      <c r="K44" s="46"/>
    </row>
    <row r="45" spans="1:11" ht="15">
      <c r="A45" s="21"/>
      <c r="B45" s="18"/>
      <c r="C45" s="19"/>
      <c r="D45" s="20"/>
      <c r="E45" s="20" t="str">
        <f t="shared" si="4"/>
        <v>0</v>
      </c>
      <c r="F45" s="20"/>
      <c r="G45" s="20"/>
      <c r="H45" s="20"/>
      <c r="I45" s="45"/>
      <c r="J45" s="45" t="str">
        <f t="shared" si="3"/>
        <v> - </v>
      </c>
      <c r="K45" s="46"/>
    </row>
    <row r="46" spans="1:11" ht="15">
      <c r="A46" s="21"/>
      <c r="B46" s="18"/>
      <c r="C46" s="19"/>
      <c r="D46" s="20"/>
      <c r="E46" s="20" t="str">
        <f t="shared" si="4"/>
        <v>0</v>
      </c>
      <c r="F46" s="20"/>
      <c r="G46" s="20"/>
      <c r="H46" s="20"/>
      <c r="I46" s="45"/>
      <c r="J46" s="45" t="str">
        <f t="shared" si="3"/>
        <v> - </v>
      </c>
      <c r="K46" s="46"/>
    </row>
    <row r="47" spans="1:11" ht="15">
      <c r="A47" s="21"/>
      <c r="B47" s="18"/>
      <c r="C47" s="19"/>
      <c r="D47" s="20"/>
      <c r="E47" s="20" t="str">
        <f t="shared" si="4"/>
        <v>0</v>
      </c>
      <c r="F47" s="20"/>
      <c r="G47" s="20"/>
      <c r="H47" s="20"/>
      <c r="I47" s="45"/>
      <c r="J47" s="45" t="str">
        <f t="shared" si="3"/>
        <v> - </v>
      </c>
      <c r="K47" s="46"/>
    </row>
    <row r="48" spans="1:11" ht="15">
      <c r="A48" s="21"/>
      <c r="B48" s="18"/>
      <c r="C48" s="19"/>
      <c r="D48" s="20"/>
      <c r="E48" s="20" t="str">
        <f t="shared" si="4"/>
        <v>0</v>
      </c>
      <c r="F48" s="20"/>
      <c r="G48" s="20"/>
      <c r="H48" s="20"/>
      <c r="I48" s="45"/>
      <c r="J48" s="45" t="str">
        <f t="shared" si="3"/>
        <v> - </v>
      </c>
      <c r="K48" s="46"/>
    </row>
    <row r="49" spans="1:11" ht="15">
      <c r="A49" s="21"/>
      <c r="B49" s="18"/>
      <c r="C49" s="19"/>
      <c r="D49" s="20"/>
      <c r="E49" s="20" t="str">
        <f t="shared" si="4"/>
        <v>0</v>
      </c>
      <c r="F49" s="20"/>
      <c r="G49" s="20"/>
      <c r="H49" s="20"/>
      <c r="I49" s="45"/>
      <c r="J49" s="45" t="str">
        <f t="shared" si="3"/>
        <v> - </v>
      </c>
      <c r="K49" s="46"/>
    </row>
    <row r="50" spans="1:11" ht="15">
      <c r="A50" s="21"/>
      <c r="B50" s="18"/>
      <c r="C50" s="19"/>
      <c r="D50" s="20"/>
      <c r="E50" s="20"/>
      <c r="F50" s="20"/>
      <c r="G50" s="20"/>
      <c r="H50" s="20"/>
      <c r="I50" s="45"/>
      <c r="J50" s="45" t="str">
        <f t="shared" si="3"/>
        <v> - </v>
      </c>
      <c r="K50" s="46"/>
    </row>
    <row r="51" spans="1:11" ht="15">
      <c r="A51" s="21"/>
      <c r="B51" s="18"/>
      <c r="C51" s="19"/>
      <c r="D51" s="20"/>
      <c r="E51" s="20"/>
      <c r="F51" s="20"/>
      <c r="G51" s="20"/>
      <c r="H51" s="20"/>
      <c r="I51" s="45"/>
      <c r="J51" s="45" t="str">
        <f t="shared" si="3"/>
        <v> - </v>
      </c>
      <c r="K51" s="46"/>
    </row>
    <row r="52" spans="1:11" ht="15">
      <c r="A52" s="17"/>
      <c r="B52" s="18"/>
      <c r="C52" s="19"/>
      <c r="D52" s="20"/>
      <c r="E52" s="20"/>
      <c r="F52" s="20"/>
      <c r="G52" s="20"/>
      <c r="H52" s="20"/>
      <c r="I52" s="45"/>
      <c r="J52" s="45" t="str">
        <f t="shared" si="3"/>
        <v> - </v>
      </c>
      <c r="K52" s="46"/>
    </row>
    <row r="53" spans="1:11" ht="18">
      <c r="A53" s="47"/>
      <c r="B53" s="48"/>
      <c r="C53" s="49" t="s">
        <v>96</v>
      </c>
      <c r="D53" s="50">
        <f aca="true" t="shared" si="5" ref="D53:I53">SUM(D41:D52)</f>
        <v>11</v>
      </c>
      <c r="E53" s="50">
        <f t="shared" si="5"/>
        <v>80</v>
      </c>
      <c r="F53" s="50">
        <f t="shared" si="5"/>
        <v>5</v>
      </c>
      <c r="G53" s="50">
        <f t="shared" si="5"/>
        <v>26</v>
      </c>
      <c r="H53" s="50">
        <f t="shared" si="5"/>
        <v>22</v>
      </c>
      <c r="I53" s="51">
        <f t="shared" si="5"/>
        <v>13</v>
      </c>
      <c r="J53" s="51">
        <f>IF(H53="0","0",ROUND(I53*100/H53,1))</f>
        <v>59.1</v>
      </c>
      <c r="K53" s="52">
        <f>SUM(K41:K52)</f>
        <v>27</v>
      </c>
    </row>
  </sheetData>
  <sheetProtection/>
  <printOptions/>
  <pageMargins left="0.7875" right="0.7875" top="0.9840277777777778" bottom="0.9840277777777778" header="0.5118055555555556" footer="0.5118055555555556"/>
  <pageSetup fitToHeight="1" fitToWidth="1" horizontalDpi="300" verticalDpi="300" orientation="portrait" paperSize="9" scale="7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33">
    <pageSetUpPr fitToPage="1"/>
  </sheetPr>
  <dimension ref="A1:K53"/>
  <sheetViews>
    <sheetView showGridLines="0" zoomScale="75" zoomScaleNormal="75" zoomScalePageLayoutView="0" workbookViewId="0" topLeftCell="A1">
      <selection activeCell="A1" sqref="A1"/>
    </sheetView>
  </sheetViews>
  <sheetFormatPr defaultColWidth="8.8984375" defaultRowHeight="15.75"/>
  <cols>
    <col min="1" max="1" width="6.19921875" style="22" customWidth="1"/>
    <col min="2" max="2" width="1.8984375" style="22" customWidth="1"/>
    <col min="3" max="3" width="15.69921875" style="22" customWidth="1"/>
    <col min="4" max="4" width="5.296875" style="22" customWidth="1"/>
    <col min="5" max="5" width="8" style="22" customWidth="1"/>
    <col min="6" max="6" width="6.8984375" style="22" customWidth="1"/>
    <col min="7" max="7" width="7.3984375" style="22" customWidth="1"/>
    <col min="8" max="8" width="6.09765625" style="22" customWidth="1"/>
    <col min="9" max="9" width="8.59765625" style="22" customWidth="1"/>
    <col min="10" max="10" width="5.796875" style="22" customWidth="1"/>
    <col min="11" max="11" width="6.8984375" style="22" customWidth="1"/>
    <col min="12" max="16384" width="8.8984375" style="22" customWidth="1"/>
  </cols>
  <sheetData>
    <row r="1" ht="15">
      <c r="J1" s="23"/>
    </row>
    <row r="2" spans="1:8" ht="15">
      <c r="A2" s="22" t="s">
        <v>76</v>
      </c>
      <c r="D2" s="22">
        <f>rozpis!D24</f>
        <v>339</v>
      </c>
      <c r="F2" s="22" t="s">
        <v>77</v>
      </c>
      <c r="H2" s="22">
        <f>rozpis!A46+rozpis!A24</f>
        <v>33</v>
      </c>
    </row>
    <row r="4" spans="1:9" ht="23.25">
      <c r="A4" s="24" t="s">
        <v>78</v>
      </c>
      <c r="E4" s="24" t="str">
        <f>rozpis!F24</f>
        <v>doma</v>
      </c>
      <c r="G4" s="24" t="s">
        <v>79</v>
      </c>
      <c r="I4" s="25">
        <f>rozpis!E24</f>
        <v>40943</v>
      </c>
    </row>
    <row r="5" spans="1:10" ht="30">
      <c r="A5" s="75" t="s">
        <v>80</v>
      </c>
      <c r="B5" s="27"/>
      <c r="C5" s="27" t="str">
        <f>rozpis!H24</f>
        <v>BK Pardubice B </v>
      </c>
      <c r="F5" s="27"/>
      <c r="G5" s="28">
        <f>E32</f>
        <v>91</v>
      </c>
      <c r="H5" s="28" t="s">
        <v>81</v>
      </c>
      <c r="I5" s="28">
        <f>E35</f>
        <v>74</v>
      </c>
      <c r="J5" s="27"/>
    </row>
    <row r="6" spans="1:10" ht="30">
      <c r="A6" s="29">
        <f>IF(G5&gt;I5,1,0)</f>
        <v>1</v>
      </c>
      <c r="B6" s="27"/>
      <c r="C6" s="29">
        <f>IF(I5&gt;G5,1,0)</f>
        <v>0</v>
      </c>
      <c r="F6" s="30" t="s">
        <v>82</v>
      </c>
      <c r="G6" s="31">
        <v>55</v>
      </c>
      <c r="H6" s="31" t="s">
        <v>81</v>
      </c>
      <c r="I6" s="31">
        <v>40</v>
      </c>
      <c r="J6" s="32" t="s">
        <v>83</v>
      </c>
    </row>
    <row r="7" spans="1:4" ht="15">
      <c r="A7" s="22" t="s">
        <v>84</v>
      </c>
      <c r="C7" s="22" t="str">
        <f>rozpis!I24</f>
        <v>Zadina</v>
      </c>
      <c r="D7" s="22" t="str">
        <f>rozpis!J24</f>
        <v>Kolář</v>
      </c>
    </row>
    <row r="9" spans="1:11" ht="18" customHeight="1">
      <c r="A9" s="33" t="s">
        <v>85</v>
      </c>
      <c r="B9" s="34"/>
      <c r="C9" s="34"/>
      <c r="D9" s="35"/>
      <c r="E9" s="36" t="s">
        <v>86</v>
      </c>
      <c r="F9" s="36" t="s">
        <v>87</v>
      </c>
      <c r="G9" s="36" t="s">
        <v>88</v>
      </c>
      <c r="H9" s="37" t="s">
        <v>89</v>
      </c>
      <c r="I9" s="38"/>
      <c r="J9" s="38"/>
      <c r="K9" s="39" t="s">
        <v>90</v>
      </c>
    </row>
    <row r="10" spans="1:11" ht="18" customHeight="1">
      <c r="A10" s="9" t="s">
        <v>32</v>
      </c>
      <c r="B10" s="11"/>
      <c r="C10" s="10" t="s">
        <v>33</v>
      </c>
      <c r="D10" s="12" t="s">
        <v>91</v>
      </c>
      <c r="E10" s="12" t="s">
        <v>92</v>
      </c>
      <c r="F10" s="40"/>
      <c r="G10" s="40"/>
      <c r="H10" s="12" t="s">
        <v>93</v>
      </c>
      <c r="I10" s="41" t="s">
        <v>94</v>
      </c>
      <c r="J10" s="41" t="s">
        <v>95</v>
      </c>
      <c r="K10" s="42" t="s">
        <v>92</v>
      </c>
    </row>
    <row r="11" spans="1:11" ht="18" customHeight="1">
      <c r="A11" s="13">
        <f>soupiska!C11</f>
        <v>12</v>
      </c>
      <c r="B11" s="15"/>
      <c r="C11" s="14" t="str">
        <f>soupiska!E11</f>
        <v>Čechovský Marek</v>
      </c>
      <c r="D11" s="16">
        <v>0</v>
      </c>
      <c r="E11" s="16">
        <f aca="true" t="shared" si="0" ref="E11:E31">IF(D11=0,"",3*F11+2*G11+I11)</f>
      </c>
      <c r="F11" s="16"/>
      <c r="G11" s="16"/>
      <c r="H11" s="16"/>
      <c r="I11" s="43"/>
      <c r="J11" s="43" t="str">
        <f aca="true" t="shared" si="1" ref="J11:J31">IF(AND(H11=0,I11=0)," - ",ROUND(I11*100/H11,1))</f>
        <v> - </v>
      </c>
      <c r="K11" s="44"/>
    </row>
    <row r="12" spans="1:11" ht="18" customHeight="1">
      <c r="A12" s="21">
        <f>soupiska!C12</f>
        <v>0</v>
      </c>
      <c r="B12" s="18"/>
      <c r="C12" s="19" t="str">
        <f>soupiska!E12</f>
        <v>Dostál Radek</v>
      </c>
      <c r="D12" s="20">
        <v>0</v>
      </c>
      <c r="E12" s="20">
        <f t="shared" si="0"/>
      </c>
      <c r="F12" s="20"/>
      <c r="G12" s="20"/>
      <c r="H12" s="20"/>
      <c r="I12" s="45"/>
      <c r="J12" s="45" t="str">
        <f t="shared" si="1"/>
        <v> - </v>
      </c>
      <c r="K12" s="46"/>
    </row>
    <row r="13" spans="1:11" ht="18" customHeight="1">
      <c r="A13" s="21">
        <f>soupiska!C13</f>
        <v>14</v>
      </c>
      <c r="B13" s="18"/>
      <c r="C13" s="19" t="str">
        <f>soupiska!E13</f>
        <v>Ducháček Ludvík</v>
      </c>
      <c r="D13" s="20">
        <v>0</v>
      </c>
      <c r="E13" s="20">
        <f t="shared" si="0"/>
      </c>
      <c r="F13" s="20"/>
      <c r="G13" s="20"/>
      <c r="H13" s="20"/>
      <c r="I13" s="45"/>
      <c r="J13" s="45" t="str">
        <f t="shared" si="1"/>
        <v> - </v>
      </c>
      <c r="K13" s="46"/>
    </row>
    <row r="14" spans="1:11" ht="18" customHeight="1">
      <c r="A14" s="17">
        <f>soupiska!C14</f>
        <v>20</v>
      </c>
      <c r="B14" s="18"/>
      <c r="C14" s="19" t="str">
        <f>soupiska!E14</f>
        <v>Dvořák Milan</v>
      </c>
      <c r="D14" s="20">
        <v>0</v>
      </c>
      <c r="E14" s="20">
        <f t="shared" si="0"/>
      </c>
      <c r="F14" s="20"/>
      <c r="G14" s="20"/>
      <c r="H14" s="20"/>
      <c r="I14" s="45"/>
      <c r="J14" s="45" t="str">
        <f t="shared" si="1"/>
        <v> - </v>
      </c>
      <c r="K14" s="46"/>
    </row>
    <row r="15" spans="1:11" ht="18" customHeight="1">
      <c r="A15" s="17">
        <f>soupiska!C15</f>
        <v>4</v>
      </c>
      <c r="B15" s="18"/>
      <c r="C15" s="19" t="str">
        <f>soupiska!E15</f>
        <v>Fiksa Ondřej</v>
      </c>
      <c r="D15" s="20">
        <v>1</v>
      </c>
      <c r="E15" s="20">
        <f t="shared" si="0"/>
        <v>25</v>
      </c>
      <c r="F15" s="20">
        <v>2</v>
      </c>
      <c r="G15" s="20">
        <v>9</v>
      </c>
      <c r="H15" s="20">
        <v>2</v>
      </c>
      <c r="I15" s="45">
        <v>1</v>
      </c>
      <c r="J15" s="45">
        <f t="shared" si="1"/>
        <v>50</v>
      </c>
      <c r="K15" s="46">
        <v>0</v>
      </c>
    </row>
    <row r="16" spans="1:11" ht="18" customHeight="1">
      <c r="A16" s="17">
        <f>soupiska!C16</f>
        <v>15</v>
      </c>
      <c r="B16" s="18"/>
      <c r="C16" s="19" t="str">
        <f>soupiska!E16</f>
        <v>Hedvičák Jaroslav</v>
      </c>
      <c r="D16" s="20">
        <v>1</v>
      </c>
      <c r="E16" s="20">
        <f t="shared" si="0"/>
        <v>28</v>
      </c>
      <c r="F16" s="20">
        <v>7</v>
      </c>
      <c r="G16" s="20">
        <v>3</v>
      </c>
      <c r="H16" s="20">
        <v>1</v>
      </c>
      <c r="I16" s="45">
        <v>1</v>
      </c>
      <c r="J16" s="45">
        <f t="shared" si="1"/>
        <v>100</v>
      </c>
      <c r="K16" s="46">
        <v>1</v>
      </c>
    </row>
    <row r="17" spans="1:11" ht="18" customHeight="1">
      <c r="A17" s="17">
        <f>soupiska!C17</f>
        <v>10</v>
      </c>
      <c r="B17" s="18"/>
      <c r="C17" s="19" t="str">
        <f>soupiska!E17</f>
        <v>Krontorád Pavel</v>
      </c>
      <c r="D17" s="20">
        <v>0</v>
      </c>
      <c r="E17" s="20">
        <f t="shared" si="0"/>
      </c>
      <c r="F17" s="20"/>
      <c r="G17" s="20"/>
      <c r="H17" s="20"/>
      <c r="I17" s="45"/>
      <c r="J17" s="45" t="str">
        <f t="shared" si="1"/>
        <v> - </v>
      </c>
      <c r="K17" s="46"/>
    </row>
    <row r="18" spans="1:11" ht="18" customHeight="1">
      <c r="A18" s="17">
        <f>soupiska!C18</f>
        <v>7</v>
      </c>
      <c r="B18" s="18"/>
      <c r="C18" s="19" t="str">
        <f>soupiska!E18</f>
        <v>Krontorád Vít</v>
      </c>
      <c r="D18" s="20">
        <v>0</v>
      </c>
      <c r="E18" s="20">
        <f t="shared" si="0"/>
      </c>
      <c r="F18" s="20"/>
      <c r="G18" s="20"/>
      <c r="H18" s="20"/>
      <c r="I18" s="45"/>
      <c r="J18" s="45" t="str">
        <f t="shared" si="1"/>
        <v> - </v>
      </c>
      <c r="K18" s="46"/>
    </row>
    <row r="19" spans="1:11" ht="18" customHeight="1">
      <c r="A19" s="17">
        <f>soupiska!C19</f>
        <v>6</v>
      </c>
      <c r="B19" s="18"/>
      <c r="C19" s="19" t="str">
        <f>soupiska!E19</f>
        <v>Krška Josef</v>
      </c>
      <c r="D19" s="20">
        <v>0</v>
      </c>
      <c r="E19" s="20">
        <f t="shared" si="0"/>
      </c>
      <c r="F19" s="20"/>
      <c r="G19" s="20"/>
      <c r="H19" s="20"/>
      <c r="I19" s="45"/>
      <c r="J19" s="45" t="str">
        <f t="shared" si="1"/>
        <v> - </v>
      </c>
      <c r="K19" s="46"/>
    </row>
    <row r="20" spans="1:11" ht="18" customHeight="1">
      <c r="A20" s="17">
        <f>soupiska!C20</f>
        <v>18</v>
      </c>
      <c r="B20" s="18"/>
      <c r="C20" s="19" t="str">
        <f>soupiska!E20</f>
        <v>Maca Radek</v>
      </c>
      <c r="D20" s="20">
        <v>1</v>
      </c>
      <c r="E20" s="20">
        <f t="shared" si="0"/>
        <v>4</v>
      </c>
      <c r="F20" s="20">
        <v>0</v>
      </c>
      <c r="G20" s="20">
        <v>2</v>
      </c>
      <c r="H20" s="20">
        <v>0</v>
      </c>
      <c r="I20" s="45">
        <v>0</v>
      </c>
      <c r="J20" s="45" t="str">
        <f t="shared" si="1"/>
        <v> - </v>
      </c>
      <c r="K20" s="46">
        <v>0</v>
      </c>
    </row>
    <row r="21" spans="1:11" ht="18" customHeight="1">
      <c r="A21" s="21">
        <f>soupiska!C21</f>
        <v>17</v>
      </c>
      <c r="B21" s="18"/>
      <c r="C21" s="19" t="str">
        <f>soupiska!E21</f>
        <v>Müller Tomáš</v>
      </c>
      <c r="D21" s="20">
        <v>0</v>
      </c>
      <c r="E21" s="20">
        <f t="shared" si="0"/>
      </c>
      <c r="F21" s="20"/>
      <c r="G21" s="20"/>
      <c r="H21" s="20"/>
      <c r="I21" s="45"/>
      <c r="J21" s="45" t="str">
        <f t="shared" si="1"/>
        <v> - </v>
      </c>
      <c r="K21" s="46"/>
    </row>
    <row r="22" spans="1:11" ht="18" customHeight="1">
      <c r="A22" s="21">
        <f>soupiska!C22</f>
        <v>17</v>
      </c>
      <c r="B22" s="18"/>
      <c r="C22" s="19" t="str">
        <f>soupiska!E22</f>
        <v>Müller Petr</v>
      </c>
      <c r="D22" s="20">
        <v>0</v>
      </c>
      <c r="E22" s="20">
        <f t="shared" si="0"/>
      </c>
      <c r="F22" s="20"/>
      <c r="G22" s="20"/>
      <c r="H22" s="20"/>
      <c r="I22" s="45"/>
      <c r="J22" s="45" t="str">
        <f t="shared" si="1"/>
        <v> - </v>
      </c>
      <c r="K22" s="46"/>
    </row>
    <row r="23" spans="1:11" ht="18" customHeight="1">
      <c r="A23" s="21">
        <f>soupiska!C23</f>
        <v>16</v>
      </c>
      <c r="B23" s="18"/>
      <c r="C23" s="19" t="str">
        <f>soupiska!E23</f>
        <v>Nepustil Petr</v>
      </c>
      <c r="D23" s="20">
        <v>1</v>
      </c>
      <c r="E23" s="20">
        <f t="shared" si="0"/>
        <v>12</v>
      </c>
      <c r="F23" s="20">
        <v>1</v>
      </c>
      <c r="G23" s="20">
        <v>4</v>
      </c>
      <c r="H23" s="20">
        <v>3</v>
      </c>
      <c r="I23" s="45">
        <v>1</v>
      </c>
      <c r="J23" s="45">
        <f t="shared" si="1"/>
        <v>33.3</v>
      </c>
      <c r="K23" s="46">
        <v>3</v>
      </c>
    </row>
    <row r="24" spans="1:11" ht="18" customHeight="1">
      <c r="A24" s="21">
        <f>soupiska!C24</f>
        <v>8</v>
      </c>
      <c r="B24" s="18"/>
      <c r="C24" s="19" t="str">
        <f>soupiska!E24</f>
        <v>Petr Martin</v>
      </c>
      <c r="D24" s="20">
        <v>0</v>
      </c>
      <c r="E24" s="20">
        <f t="shared" si="0"/>
      </c>
      <c r="F24" s="20"/>
      <c r="G24" s="20"/>
      <c r="H24" s="20"/>
      <c r="I24" s="45"/>
      <c r="J24" s="45" t="str">
        <f t="shared" si="1"/>
        <v> - </v>
      </c>
      <c r="K24" s="46"/>
    </row>
    <row r="25" spans="1:11" ht="18" customHeight="1">
      <c r="A25" s="17">
        <f>soupiska!C25</f>
        <v>0</v>
      </c>
      <c r="B25" s="18"/>
      <c r="C25" s="19" t="str">
        <f>soupiska!E25</f>
        <v>Teplý Petr</v>
      </c>
      <c r="D25" s="20">
        <v>0</v>
      </c>
      <c r="E25" s="20">
        <f t="shared" si="0"/>
      </c>
      <c r="F25" s="20"/>
      <c r="G25" s="20"/>
      <c r="H25" s="20"/>
      <c r="I25" s="45"/>
      <c r="J25" s="45" t="str">
        <f t="shared" si="1"/>
        <v> - </v>
      </c>
      <c r="K25" s="46"/>
    </row>
    <row r="26" spans="1:11" ht="18" customHeight="1">
      <c r="A26" s="17">
        <f>soupiska!C26</f>
        <v>9</v>
      </c>
      <c r="B26" s="18"/>
      <c r="C26" s="19" t="str">
        <f>soupiska!E26</f>
        <v>Rychtář Jan</v>
      </c>
      <c r="D26" s="20">
        <v>0</v>
      </c>
      <c r="E26" s="20">
        <f t="shared" si="0"/>
      </c>
      <c r="F26" s="20"/>
      <c r="G26" s="20"/>
      <c r="H26" s="20"/>
      <c r="I26" s="45"/>
      <c r="J26" s="45" t="str">
        <f t="shared" si="1"/>
        <v> - </v>
      </c>
      <c r="K26" s="46"/>
    </row>
    <row r="27" spans="1:11" ht="18" customHeight="1">
      <c r="A27" s="17">
        <f>soupiska!C27</f>
        <v>14</v>
      </c>
      <c r="B27" s="18"/>
      <c r="C27" s="19" t="str">
        <f>soupiska!E27</f>
        <v>Slezák Jakub</v>
      </c>
      <c r="D27" s="20">
        <v>1</v>
      </c>
      <c r="E27" s="20">
        <f t="shared" si="0"/>
        <v>12</v>
      </c>
      <c r="F27" s="20">
        <v>0</v>
      </c>
      <c r="G27" s="20">
        <v>5</v>
      </c>
      <c r="H27" s="20">
        <v>3</v>
      </c>
      <c r="I27" s="45">
        <v>2</v>
      </c>
      <c r="J27" s="45">
        <f t="shared" si="1"/>
        <v>66.7</v>
      </c>
      <c r="K27" s="46">
        <v>1</v>
      </c>
    </row>
    <row r="28" spans="1:11" ht="18" customHeight="1">
      <c r="A28" s="17">
        <f>soupiska!C28</f>
        <v>5</v>
      </c>
      <c r="B28" s="18"/>
      <c r="C28" s="19" t="str">
        <f>soupiska!E28</f>
        <v>Straka Tomáš</v>
      </c>
      <c r="D28" s="20">
        <v>0</v>
      </c>
      <c r="E28" s="20">
        <f t="shared" si="0"/>
      </c>
      <c r="F28" s="20"/>
      <c r="G28" s="20"/>
      <c r="H28" s="20"/>
      <c r="I28" s="45"/>
      <c r="J28" s="45" t="str">
        <f t="shared" si="1"/>
        <v> - </v>
      </c>
      <c r="K28" s="46"/>
    </row>
    <row r="29" spans="1:11" ht="18" customHeight="1">
      <c r="A29" s="21">
        <f>soupiska!C29</f>
        <v>21</v>
      </c>
      <c r="B29" s="18"/>
      <c r="C29" s="19" t="str">
        <f>soupiska!E29</f>
        <v>Stríž Rostislav</v>
      </c>
      <c r="D29" s="20">
        <v>1</v>
      </c>
      <c r="E29" s="20">
        <f t="shared" si="0"/>
        <v>10</v>
      </c>
      <c r="F29" s="20">
        <v>0</v>
      </c>
      <c r="G29" s="20">
        <v>5</v>
      </c>
      <c r="H29" s="20">
        <v>0</v>
      </c>
      <c r="I29" s="45">
        <v>0</v>
      </c>
      <c r="J29" s="45" t="str">
        <f t="shared" si="1"/>
        <v> - </v>
      </c>
      <c r="K29" s="46">
        <v>2</v>
      </c>
    </row>
    <row r="30" spans="1:11" ht="18" customHeight="1">
      <c r="A30" s="21">
        <f>soupiska!C30</f>
        <v>0</v>
      </c>
      <c r="B30" s="18"/>
      <c r="C30" s="19" t="str">
        <f>soupiska!E30</f>
        <v>Šulc Michal</v>
      </c>
      <c r="D30" s="20">
        <v>0</v>
      </c>
      <c r="E30" s="20">
        <f t="shared" si="0"/>
      </c>
      <c r="F30" s="20"/>
      <c r="G30" s="20"/>
      <c r="H30" s="20"/>
      <c r="I30" s="45"/>
      <c r="J30" s="45" t="str">
        <f t="shared" si="1"/>
        <v> - </v>
      </c>
      <c r="K30" s="46"/>
    </row>
    <row r="31" spans="1:11" ht="18" customHeight="1">
      <c r="A31" s="21">
        <f>soupiska!C31</f>
        <v>0</v>
      </c>
      <c r="B31" s="18"/>
      <c r="C31" s="19" t="str">
        <f>soupiska!E31</f>
        <v>Trojan Pavel</v>
      </c>
      <c r="D31" s="20">
        <v>0</v>
      </c>
      <c r="E31" s="20">
        <f t="shared" si="0"/>
      </c>
      <c r="F31" s="20"/>
      <c r="G31" s="20"/>
      <c r="H31" s="20"/>
      <c r="I31" s="45"/>
      <c r="J31" s="45" t="str">
        <f t="shared" si="1"/>
        <v> - </v>
      </c>
      <c r="K31" s="46"/>
    </row>
    <row r="32" spans="1:11" ht="18" customHeight="1">
      <c r="A32" s="47"/>
      <c r="B32" s="48"/>
      <c r="C32" s="49" t="s">
        <v>96</v>
      </c>
      <c r="D32" s="50">
        <f aca="true" t="shared" si="2" ref="D32:I32">SUM(D11:D31)</f>
        <v>6</v>
      </c>
      <c r="E32" s="50">
        <f t="shared" si="2"/>
        <v>91</v>
      </c>
      <c r="F32" s="50">
        <f t="shared" si="2"/>
        <v>10</v>
      </c>
      <c r="G32" s="50">
        <f t="shared" si="2"/>
        <v>28</v>
      </c>
      <c r="H32" s="50">
        <f t="shared" si="2"/>
        <v>9</v>
      </c>
      <c r="I32" s="51">
        <f t="shared" si="2"/>
        <v>5</v>
      </c>
      <c r="J32" s="51">
        <f>IF(H32="0","0",ROUND(I32*100/H32,1))</f>
        <v>55.6</v>
      </c>
      <c r="K32" s="52">
        <f>SUM(K11:K31)</f>
        <v>7</v>
      </c>
    </row>
    <row r="33" spans="1:11" ht="18" customHeight="1">
      <c r="A33" s="53"/>
      <c r="B33" s="53"/>
      <c r="C33" s="53"/>
      <c r="D33" s="54"/>
      <c r="E33" s="54"/>
      <c r="F33" s="54"/>
      <c r="G33" s="54"/>
      <c r="H33" s="54"/>
      <c r="I33" s="54"/>
      <c r="J33" s="54"/>
      <c r="K33" s="54"/>
    </row>
    <row r="34" spans="1:11" ht="18" customHeight="1">
      <c r="A34" s="55"/>
      <c r="B34" s="55"/>
      <c r="C34" s="55"/>
      <c r="D34" s="56"/>
      <c r="E34" s="56"/>
      <c r="F34" s="56"/>
      <c r="G34" s="56"/>
      <c r="H34" s="56"/>
      <c r="I34" s="56"/>
      <c r="J34" s="56"/>
      <c r="K34" s="56"/>
    </row>
    <row r="35" spans="1:11" ht="18" customHeight="1">
      <c r="A35" s="57"/>
      <c r="B35" s="58"/>
      <c r="C35" s="59" t="s">
        <v>97</v>
      </c>
      <c r="D35" s="60">
        <f>D53</f>
        <v>5</v>
      </c>
      <c r="E35" s="60">
        <f>F35*3+G35*2+I35</f>
        <v>74</v>
      </c>
      <c r="F35" s="60">
        <f>F53</f>
        <v>5</v>
      </c>
      <c r="G35" s="60">
        <f>G53</f>
        <v>27</v>
      </c>
      <c r="H35" s="60">
        <f>H53</f>
        <v>7</v>
      </c>
      <c r="I35" s="61">
        <f>I53</f>
        <v>5</v>
      </c>
      <c r="J35" s="61">
        <f>IF(H35="0","0",ROUND(I35*100/H35,1))</f>
        <v>71.4</v>
      </c>
      <c r="K35" s="62">
        <f>K53</f>
        <v>13</v>
      </c>
    </row>
    <row r="39" spans="1:11" ht="15">
      <c r="A39" s="33" t="s">
        <v>85</v>
      </c>
      <c r="B39" s="34"/>
      <c r="C39" s="34"/>
      <c r="D39" s="35"/>
      <c r="E39" s="36" t="s">
        <v>86</v>
      </c>
      <c r="F39" s="36" t="s">
        <v>87</v>
      </c>
      <c r="G39" s="36" t="s">
        <v>88</v>
      </c>
      <c r="H39" s="37" t="s">
        <v>89</v>
      </c>
      <c r="I39" s="38"/>
      <c r="J39" s="38"/>
      <c r="K39" s="39" t="s">
        <v>90</v>
      </c>
    </row>
    <row r="40" spans="1:11" ht="15">
      <c r="A40" s="9" t="s">
        <v>32</v>
      </c>
      <c r="B40" s="11"/>
      <c r="C40" s="10" t="s">
        <v>33</v>
      </c>
      <c r="D40" s="12"/>
      <c r="E40" s="12" t="s">
        <v>92</v>
      </c>
      <c r="F40" s="40"/>
      <c r="G40" s="40"/>
      <c r="H40" s="12"/>
      <c r="I40" s="41"/>
      <c r="J40" s="41" t="s">
        <v>95</v>
      </c>
      <c r="K40" s="42"/>
    </row>
    <row r="41" spans="1:11" ht="15">
      <c r="A41" s="76"/>
      <c r="B41" s="15"/>
      <c r="C41" s="14" t="s">
        <v>98</v>
      </c>
      <c r="D41" s="16">
        <v>5</v>
      </c>
      <c r="E41" s="20">
        <f aca="true" t="shared" si="3" ref="E41:E52">IF(D41=0,"0",3*F41+2*G41+I41)</f>
        <v>74</v>
      </c>
      <c r="F41" s="16">
        <v>5</v>
      </c>
      <c r="G41" s="16">
        <v>27</v>
      </c>
      <c r="H41" s="16">
        <v>7</v>
      </c>
      <c r="I41" s="43">
        <v>5</v>
      </c>
      <c r="J41" s="45">
        <f aca="true" t="shared" si="4" ref="J41:J52">IF(AND(H41=0,I41=0)," - ",ROUND(I41*100/H41,1))</f>
        <v>71.4</v>
      </c>
      <c r="K41" s="44">
        <v>13</v>
      </c>
    </row>
    <row r="42" spans="1:11" ht="15">
      <c r="A42" s="21"/>
      <c r="B42" s="18"/>
      <c r="C42" s="19"/>
      <c r="D42" s="20"/>
      <c r="E42" s="20" t="str">
        <f t="shared" si="3"/>
        <v>0</v>
      </c>
      <c r="F42" s="20"/>
      <c r="G42" s="20"/>
      <c r="H42" s="20"/>
      <c r="I42" s="45"/>
      <c r="J42" s="45" t="str">
        <f t="shared" si="4"/>
        <v> - </v>
      </c>
      <c r="K42" s="46"/>
    </row>
    <row r="43" spans="1:11" ht="15">
      <c r="A43" s="21"/>
      <c r="B43" s="18"/>
      <c r="C43" s="19"/>
      <c r="D43" s="20"/>
      <c r="E43" s="20" t="str">
        <f t="shared" si="3"/>
        <v>0</v>
      </c>
      <c r="F43" s="20"/>
      <c r="G43" s="20"/>
      <c r="H43" s="20"/>
      <c r="I43" s="45"/>
      <c r="J43" s="45" t="str">
        <f t="shared" si="4"/>
        <v> - </v>
      </c>
      <c r="K43" s="46"/>
    </row>
    <row r="44" spans="1:11" ht="15">
      <c r="A44" s="21"/>
      <c r="B44" s="18"/>
      <c r="C44" s="19"/>
      <c r="D44" s="20"/>
      <c r="E44" s="20" t="str">
        <f t="shared" si="3"/>
        <v>0</v>
      </c>
      <c r="F44" s="20"/>
      <c r="G44" s="20"/>
      <c r="H44" s="20"/>
      <c r="I44" s="45"/>
      <c r="J44" s="45" t="str">
        <f t="shared" si="4"/>
        <v> - </v>
      </c>
      <c r="K44" s="46"/>
    </row>
    <row r="45" spans="1:11" ht="15">
      <c r="A45" s="21"/>
      <c r="B45" s="18"/>
      <c r="C45" s="19"/>
      <c r="D45" s="20"/>
      <c r="E45" s="20" t="str">
        <f t="shared" si="3"/>
        <v>0</v>
      </c>
      <c r="F45" s="20"/>
      <c r="G45" s="20"/>
      <c r="H45" s="20"/>
      <c r="I45" s="45"/>
      <c r="J45" s="45" t="str">
        <f t="shared" si="4"/>
        <v> - </v>
      </c>
      <c r="K45" s="46"/>
    </row>
    <row r="46" spans="1:11" ht="15">
      <c r="A46" s="17"/>
      <c r="B46" s="18"/>
      <c r="C46" s="19"/>
      <c r="D46" s="20"/>
      <c r="E46" s="20" t="str">
        <f t="shared" si="3"/>
        <v>0</v>
      </c>
      <c r="F46" s="20"/>
      <c r="G46" s="20"/>
      <c r="H46" s="20"/>
      <c r="I46" s="45"/>
      <c r="J46" s="45" t="str">
        <f t="shared" si="4"/>
        <v> - </v>
      </c>
      <c r="K46" s="46"/>
    </row>
    <row r="47" spans="1:11" ht="15">
      <c r="A47" s="21"/>
      <c r="B47" s="18"/>
      <c r="C47" s="19"/>
      <c r="D47" s="20"/>
      <c r="E47" s="20" t="str">
        <f t="shared" si="3"/>
        <v>0</v>
      </c>
      <c r="F47" s="20"/>
      <c r="G47" s="20"/>
      <c r="H47" s="20"/>
      <c r="I47" s="45"/>
      <c r="J47" s="45" t="str">
        <f t="shared" si="4"/>
        <v> - </v>
      </c>
      <c r="K47" s="46"/>
    </row>
    <row r="48" spans="1:11" ht="15">
      <c r="A48" s="21"/>
      <c r="B48" s="18"/>
      <c r="C48" s="19"/>
      <c r="D48" s="20"/>
      <c r="E48" s="20" t="str">
        <f t="shared" si="3"/>
        <v>0</v>
      </c>
      <c r="F48" s="20"/>
      <c r="G48" s="20"/>
      <c r="H48" s="20"/>
      <c r="I48" s="45"/>
      <c r="J48" s="45" t="str">
        <f t="shared" si="4"/>
        <v> - </v>
      </c>
      <c r="K48" s="46"/>
    </row>
    <row r="49" spans="1:11" ht="15">
      <c r="A49" s="21"/>
      <c r="B49" s="18"/>
      <c r="C49" s="19"/>
      <c r="D49" s="20"/>
      <c r="E49" s="20" t="str">
        <f t="shared" si="3"/>
        <v>0</v>
      </c>
      <c r="F49" s="20"/>
      <c r="G49" s="20"/>
      <c r="H49" s="20"/>
      <c r="I49" s="45"/>
      <c r="J49" s="45" t="str">
        <f t="shared" si="4"/>
        <v> - </v>
      </c>
      <c r="K49" s="46"/>
    </row>
    <row r="50" spans="1:11" ht="15">
      <c r="A50" s="21"/>
      <c r="B50" s="18"/>
      <c r="C50" s="19"/>
      <c r="D50" s="20"/>
      <c r="E50" s="20" t="str">
        <f t="shared" si="3"/>
        <v>0</v>
      </c>
      <c r="F50" s="20"/>
      <c r="G50" s="20"/>
      <c r="H50" s="20"/>
      <c r="I50" s="45"/>
      <c r="J50" s="45" t="str">
        <f t="shared" si="4"/>
        <v> - </v>
      </c>
      <c r="K50" s="46"/>
    </row>
    <row r="51" spans="1:11" ht="15">
      <c r="A51" s="21"/>
      <c r="B51" s="18"/>
      <c r="C51" s="19"/>
      <c r="D51" s="20"/>
      <c r="E51" s="20" t="str">
        <f t="shared" si="3"/>
        <v>0</v>
      </c>
      <c r="F51" s="20"/>
      <c r="G51" s="20"/>
      <c r="H51" s="20"/>
      <c r="I51" s="45"/>
      <c r="J51" s="45" t="str">
        <f t="shared" si="4"/>
        <v> - </v>
      </c>
      <c r="K51" s="46"/>
    </row>
    <row r="52" spans="1:11" ht="15">
      <c r="A52" s="21"/>
      <c r="B52" s="18"/>
      <c r="C52" s="19"/>
      <c r="D52" s="20"/>
      <c r="E52" s="20" t="str">
        <f t="shared" si="3"/>
        <v>0</v>
      </c>
      <c r="F52" s="20"/>
      <c r="G52" s="20"/>
      <c r="H52" s="20"/>
      <c r="I52" s="45"/>
      <c r="J52" s="45" t="str">
        <f t="shared" si="4"/>
        <v> - </v>
      </c>
      <c r="K52" s="46"/>
    </row>
    <row r="53" spans="1:11" ht="18">
      <c r="A53" s="47"/>
      <c r="B53" s="48"/>
      <c r="C53" s="49" t="s">
        <v>96</v>
      </c>
      <c r="D53" s="50">
        <f aca="true" t="shared" si="5" ref="D53:I53">SUM(D41:D52)</f>
        <v>5</v>
      </c>
      <c r="E53" s="50">
        <f t="shared" si="5"/>
        <v>74</v>
      </c>
      <c r="F53" s="50">
        <f t="shared" si="5"/>
        <v>5</v>
      </c>
      <c r="G53" s="50">
        <f t="shared" si="5"/>
        <v>27</v>
      </c>
      <c r="H53" s="50">
        <f t="shared" si="5"/>
        <v>7</v>
      </c>
      <c r="I53" s="51">
        <f t="shared" si="5"/>
        <v>5</v>
      </c>
      <c r="J53" s="51">
        <f>IF(H53="0","0",ROUND(I53*100/H53,1))</f>
        <v>71.4</v>
      </c>
      <c r="K53" s="52">
        <f>SUM(K41:K52)</f>
        <v>13</v>
      </c>
    </row>
  </sheetData>
  <sheetProtection/>
  <printOptions/>
  <pageMargins left="0.75" right="0.75" top="1" bottom="1" header="0.5118055555555556" footer="0.5118055555555556"/>
  <pageSetup fitToHeight="1" fitToWidth="1" horizontalDpi="300" verticalDpi="300" orientation="portrait" paperSize="9" scale="8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32">
    <pageSetUpPr fitToPage="1"/>
  </sheetPr>
  <dimension ref="A1:K53"/>
  <sheetViews>
    <sheetView showGridLines="0" zoomScale="75" zoomScaleNormal="75" zoomScalePageLayoutView="0" workbookViewId="0" topLeftCell="A1">
      <selection activeCell="A1" sqref="A1"/>
    </sheetView>
  </sheetViews>
  <sheetFormatPr defaultColWidth="8.8984375" defaultRowHeight="15.75"/>
  <cols>
    <col min="1" max="1" width="6.19921875" style="22" customWidth="1"/>
    <col min="2" max="2" width="1.8984375" style="22" customWidth="1"/>
    <col min="3" max="3" width="22.296875" style="22" customWidth="1"/>
    <col min="4" max="4" width="5.296875" style="22" customWidth="1"/>
    <col min="5" max="5" width="8" style="22" customWidth="1"/>
    <col min="6" max="6" width="6.8984375" style="22" customWidth="1"/>
    <col min="7" max="7" width="8.8984375" style="22" customWidth="1"/>
    <col min="8" max="8" width="6.09765625" style="22" customWidth="1"/>
    <col min="9" max="9" width="8.796875" style="22" customWidth="1"/>
    <col min="10" max="10" width="5.796875" style="22" customWidth="1"/>
    <col min="11" max="11" width="6.8984375" style="22" customWidth="1"/>
    <col min="12" max="16384" width="8.8984375" style="22" customWidth="1"/>
  </cols>
  <sheetData>
    <row r="1" ht="15">
      <c r="J1" s="23"/>
    </row>
    <row r="2" spans="1:8" ht="15">
      <c r="A2" s="22" t="s">
        <v>76</v>
      </c>
      <c r="D2" s="22">
        <f>rozpis!D25</f>
        <v>344</v>
      </c>
      <c r="F2" s="22" t="s">
        <v>77</v>
      </c>
      <c r="H2" s="22">
        <f>rozpis!A46+rozpis!A25</f>
        <v>34</v>
      </c>
    </row>
    <row r="4" spans="1:9" ht="23.25">
      <c r="A4" s="24" t="s">
        <v>78</v>
      </c>
      <c r="E4" s="24" t="str">
        <f>rozpis!F25</f>
        <v>doma</v>
      </c>
      <c r="G4" s="24" t="s">
        <v>79</v>
      </c>
      <c r="I4" s="25">
        <f>rozpis!E25</f>
        <v>40944</v>
      </c>
    </row>
    <row r="5" spans="1:10" ht="30">
      <c r="A5" s="75" t="s">
        <v>80</v>
      </c>
      <c r="B5" s="27"/>
      <c r="C5" s="27" t="str">
        <f>rozpis!H25</f>
        <v>Sokol Pardubice</v>
      </c>
      <c r="F5" s="27"/>
      <c r="G5" s="28">
        <f>E32</f>
        <v>108</v>
      </c>
      <c r="H5" s="28" t="s">
        <v>81</v>
      </c>
      <c r="I5" s="28">
        <f>E35</f>
        <v>51</v>
      </c>
      <c r="J5" s="27"/>
    </row>
    <row r="6" spans="1:10" ht="30">
      <c r="A6" s="29">
        <f>IF(G5&gt;I5,1,0)</f>
        <v>1</v>
      </c>
      <c r="B6" s="27"/>
      <c r="C6" s="29">
        <f>IF(I5&gt;G5,1,0)</f>
        <v>0</v>
      </c>
      <c r="F6" s="30" t="s">
        <v>82</v>
      </c>
      <c r="G6" s="31">
        <v>57</v>
      </c>
      <c r="H6" s="31" t="s">
        <v>81</v>
      </c>
      <c r="I6" s="31">
        <v>21</v>
      </c>
      <c r="J6" s="32" t="s">
        <v>83</v>
      </c>
    </row>
    <row r="7" spans="1:4" ht="15">
      <c r="A7" s="22" t="s">
        <v>84</v>
      </c>
      <c r="C7" s="22" t="str">
        <f>rozpis!I25</f>
        <v>Zadina</v>
      </c>
      <c r="D7" s="22" t="str">
        <f>rozpis!J25</f>
        <v>Kolář</v>
      </c>
    </row>
    <row r="9" spans="1:11" ht="18" customHeight="1">
      <c r="A9" s="33" t="s">
        <v>85</v>
      </c>
      <c r="B9" s="34"/>
      <c r="C9" s="34"/>
      <c r="D9" s="35"/>
      <c r="E9" s="36" t="s">
        <v>86</v>
      </c>
      <c r="F9" s="36" t="s">
        <v>87</v>
      </c>
      <c r="G9" s="36" t="s">
        <v>88</v>
      </c>
      <c r="H9" s="37" t="s">
        <v>89</v>
      </c>
      <c r="I9" s="38"/>
      <c r="J9" s="38"/>
      <c r="K9" s="39" t="s">
        <v>90</v>
      </c>
    </row>
    <row r="10" spans="1:11" ht="18" customHeight="1">
      <c r="A10" s="9" t="s">
        <v>32</v>
      </c>
      <c r="B10" s="11"/>
      <c r="C10" s="10" t="s">
        <v>33</v>
      </c>
      <c r="D10" s="12" t="s">
        <v>91</v>
      </c>
      <c r="E10" s="12" t="s">
        <v>92</v>
      </c>
      <c r="F10" s="40"/>
      <c r="G10" s="40"/>
      <c r="H10" s="12" t="s">
        <v>93</v>
      </c>
      <c r="I10" s="41" t="s">
        <v>94</v>
      </c>
      <c r="J10" s="41" t="s">
        <v>95</v>
      </c>
      <c r="K10" s="42" t="s">
        <v>92</v>
      </c>
    </row>
    <row r="11" spans="1:11" ht="18" customHeight="1">
      <c r="A11" s="13">
        <f>soupiska!C11</f>
        <v>12</v>
      </c>
      <c r="B11" s="15"/>
      <c r="C11" s="14" t="str">
        <f>soupiska!E11</f>
        <v>Čechovský Marek</v>
      </c>
      <c r="D11" s="16">
        <v>0</v>
      </c>
      <c r="E11" s="16">
        <f aca="true" t="shared" si="0" ref="E11:E31">IF(D11=0,"",3*F11+2*G11+I11)</f>
      </c>
      <c r="F11" s="16"/>
      <c r="G11" s="16"/>
      <c r="H11" s="16"/>
      <c r="I11" s="43"/>
      <c r="J11" s="43" t="str">
        <f aca="true" t="shared" si="1" ref="J11:J31">IF(AND(H11=0,I11=0)," - ",ROUND(I11*100/H11,1))</f>
        <v> - </v>
      </c>
      <c r="K11" s="44"/>
    </row>
    <row r="12" spans="1:11" ht="18" customHeight="1">
      <c r="A12" s="21">
        <f>soupiska!C12</f>
        <v>0</v>
      </c>
      <c r="B12" s="18"/>
      <c r="C12" s="19" t="str">
        <f>soupiska!E12</f>
        <v>Dostál Radek</v>
      </c>
      <c r="D12" s="20">
        <v>0</v>
      </c>
      <c r="E12" s="20">
        <f t="shared" si="0"/>
      </c>
      <c r="F12" s="20"/>
      <c r="G12" s="20"/>
      <c r="H12" s="20"/>
      <c r="I12" s="45"/>
      <c r="J12" s="45" t="str">
        <f t="shared" si="1"/>
        <v> - </v>
      </c>
      <c r="K12" s="46"/>
    </row>
    <row r="13" spans="1:11" ht="18" customHeight="1">
      <c r="A13" s="21">
        <f>soupiska!C13</f>
        <v>14</v>
      </c>
      <c r="B13" s="18"/>
      <c r="C13" s="19" t="str">
        <f>soupiska!E13</f>
        <v>Ducháček Ludvík</v>
      </c>
      <c r="D13" s="20">
        <v>0</v>
      </c>
      <c r="E13" s="20">
        <f t="shared" si="0"/>
      </c>
      <c r="F13" s="20"/>
      <c r="G13" s="20"/>
      <c r="H13" s="20"/>
      <c r="I13" s="45"/>
      <c r="J13" s="45" t="str">
        <f t="shared" si="1"/>
        <v> - </v>
      </c>
      <c r="K13" s="46"/>
    </row>
    <row r="14" spans="1:11" ht="18" customHeight="1">
      <c r="A14" s="17">
        <f>soupiska!C14</f>
        <v>20</v>
      </c>
      <c r="B14" s="18"/>
      <c r="C14" s="19" t="str">
        <f>soupiska!E14</f>
        <v>Dvořák Milan</v>
      </c>
      <c r="D14" s="20">
        <v>0</v>
      </c>
      <c r="E14" s="20">
        <f t="shared" si="0"/>
      </c>
      <c r="F14" s="20"/>
      <c r="G14" s="20"/>
      <c r="H14" s="20"/>
      <c r="I14" s="45"/>
      <c r="J14" s="45" t="str">
        <f t="shared" si="1"/>
        <v> - </v>
      </c>
      <c r="K14" s="46"/>
    </row>
    <row r="15" spans="1:11" ht="18" customHeight="1">
      <c r="A15" s="17">
        <f>soupiska!C15</f>
        <v>4</v>
      </c>
      <c r="B15" s="18"/>
      <c r="C15" s="19" t="str">
        <f>soupiska!E15</f>
        <v>Fiksa Ondřej</v>
      </c>
      <c r="D15" s="20">
        <v>1</v>
      </c>
      <c r="E15" s="20">
        <f t="shared" si="0"/>
        <v>21</v>
      </c>
      <c r="F15" s="20">
        <v>3</v>
      </c>
      <c r="G15" s="20">
        <v>6</v>
      </c>
      <c r="H15" s="20">
        <v>0</v>
      </c>
      <c r="I15" s="45">
        <v>0</v>
      </c>
      <c r="J15" s="45" t="str">
        <f t="shared" si="1"/>
        <v> - </v>
      </c>
      <c r="K15" s="46">
        <v>1</v>
      </c>
    </row>
    <row r="16" spans="1:11" ht="18" customHeight="1">
      <c r="A16" s="17">
        <f>soupiska!C16</f>
        <v>15</v>
      </c>
      <c r="B16" s="18"/>
      <c r="C16" s="19" t="str">
        <f>soupiska!E16</f>
        <v>Hedvičák Jaroslav</v>
      </c>
      <c r="D16" s="20">
        <v>1</v>
      </c>
      <c r="E16" s="20">
        <f t="shared" si="0"/>
        <v>13</v>
      </c>
      <c r="F16" s="20">
        <v>1</v>
      </c>
      <c r="G16" s="20">
        <v>5</v>
      </c>
      <c r="H16" s="20">
        <v>0</v>
      </c>
      <c r="I16" s="45">
        <v>0</v>
      </c>
      <c r="J16" s="45" t="str">
        <f t="shared" si="1"/>
        <v> - </v>
      </c>
      <c r="K16" s="46">
        <v>0</v>
      </c>
    </row>
    <row r="17" spans="1:11" ht="18" customHeight="1">
      <c r="A17" s="17">
        <f>soupiska!C17</f>
        <v>10</v>
      </c>
      <c r="B17" s="18"/>
      <c r="C17" s="19" t="str">
        <f>soupiska!E17</f>
        <v>Krontorád Pavel</v>
      </c>
      <c r="D17" s="20">
        <v>1</v>
      </c>
      <c r="E17" s="20">
        <f t="shared" si="0"/>
        <v>7</v>
      </c>
      <c r="F17" s="20">
        <v>0</v>
      </c>
      <c r="G17" s="20">
        <v>3</v>
      </c>
      <c r="H17" s="20">
        <v>2</v>
      </c>
      <c r="I17" s="45">
        <v>1</v>
      </c>
      <c r="J17" s="45">
        <f t="shared" si="1"/>
        <v>50</v>
      </c>
      <c r="K17" s="46">
        <v>0</v>
      </c>
    </row>
    <row r="18" spans="1:11" ht="18" customHeight="1">
      <c r="A18" s="17">
        <f>soupiska!C18</f>
        <v>7</v>
      </c>
      <c r="B18" s="18"/>
      <c r="C18" s="19" t="str">
        <f>soupiska!E18</f>
        <v>Krontorád Vít</v>
      </c>
      <c r="D18" s="20">
        <v>1</v>
      </c>
      <c r="E18" s="20">
        <f t="shared" si="0"/>
        <v>29</v>
      </c>
      <c r="F18" s="20">
        <v>0</v>
      </c>
      <c r="G18" s="20">
        <v>14</v>
      </c>
      <c r="H18" s="20">
        <v>2</v>
      </c>
      <c r="I18" s="45">
        <v>1</v>
      </c>
      <c r="J18" s="45">
        <f t="shared" si="1"/>
        <v>50</v>
      </c>
      <c r="K18" s="46">
        <v>2</v>
      </c>
    </row>
    <row r="19" spans="1:11" ht="18" customHeight="1">
      <c r="A19" s="17">
        <f>soupiska!C19</f>
        <v>6</v>
      </c>
      <c r="B19" s="18"/>
      <c r="C19" s="19" t="str">
        <f>soupiska!E19</f>
        <v>Krška Josef</v>
      </c>
      <c r="D19" s="20">
        <v>0</v>
      </c>
      <c r="E19" s="20">
        <f t="shared" si="0"/>
      </c>
      <c r="F19" s="20"/>
      <c r="G19" s="20"/>
      <c r="H19" s="20"/>
      <c r="I19" s="45"/>
      <c r="J19" s="45" t="str">
        <f t="shared" si="1"/>
        <v> - </v>
      </c>
      <c r="K19" s="46"/>
    </row>
    <row r="20" spans="1:11" ht="18" customHeight="1">
      <c r="A20" s="17">
        <f>soupiska!C20</f>
        <v>18</v>
      </c>
      <c r="B20" s="18"/>
      <c r="C20" s="19" t="str">
        <f>soupiska!E20</f>
        <v>Maca Radek</v>
      </c>
      <c r="D20" s="20">
        <v>0</v>
      </c>
      <c r="E20" s="20">
        <f t="shared" si="0"/>
      </c>
      <c r="F20" s="20"/>
      <c r="G20" s="20"/>
      <c r="H20" s="20"/>
      <c r="I20" s="45"/>
      <c r="J20" s="45" t="str">
        <f t="shared" si="1"/>
        <v> - </v>
      </c>
      <c r="K20" s="46"/>
    </row>
    <row r="21" spans="1:11" ht="18" customHeight="1">
      <c r="A21" s="21">
        <f>soupiska!C21</f>
        <v>17</v>
      </c>
      <c r="B21" s="18"/>
      <c r="C21" s="19" t="str">
        <f>soupiska!E21</f>
        <v>Müller Tomáš</v>
      </c>
      <c r="D21" s="20">
        <v>0</v>
      </c>
      <c r="E21" s="20">
        <f t="shared" si="0"/>
      </c>
      <c r="F21" s="20"/>
      <c r="G21" s="20"/>
      <c r="H21" s="20"/>
      <c r="I21" s="45"/>
      <c r="J21" s="45" t="str">
        <f t="shared" si="1"/>
        <v> - </v>
      </c>
      <c r="K21" s="46"/>
    </row>
    <row r="22" spans="1:11" ht="18" customHeight="1">
      <c r="A22" s="21">
        <f>soupiska!C22</f>
        <v>17</v>
      </c>
      <c r="B22" s="18"/>
      <c r="C22" s="19" t="str">
        <f>soupiska!E22</f>
        <v>Müller Petr</v>
      </c>
      <c r="D22" s="20">
        <v>1</v>
      </c>
      <c r="E22" s="20">
        <f t="shared" si="0"/>
        <v>8</v>
      </c>
      <c r="F22" s="20">
        <v>0</v>
      </c>
      <c r="G22" s="20">
        <v>4</v>
      </c>
      <c r="H22" s="20">
        <v>1</v>
      </c>
      <c r="I22" s="45">
        <v>0</v>
      </c>
      <c r="J22" s="45">
        <f t="shared" si="1"/>
        <v>0</v>
      </c>
      <c r="K22" s="46">
        <v>0</v>
      </c>
    </row>
    <row r="23" spans="1:11" ht="18" customHeight="1">
      <c r="A23" s="21">
        <f>soupiska!C23</f>
        <v>16</v>
      </c>
      <c r="B23" s="18"/>
      <c r="C23" s="19" t="str">
        <f>soupiska!E23</f>
        <v>Nepustil Petr</v>
      </c>
      <c r="D23" s="20">
        <v>1</v>
      </c>
      <c r="E23" s="20">
        <f t="shared" si="0"/>
        <v>13</v>
      </c>
      <c r="F23" s="20">
        <v>0</v>
      </c>
      <c r="G23" s="20">
        <v>6</v>
      </c>
      <c r="H23" s="20">
        <v>2</v>
      </c>
      <c r="I23" s="45">
        <v>1</v>
      </c>
      <c r="J23" s="45">
        <f t="shared" si="1"/>
        <v>50</v>
      </c>
      <c r="K23" s="46">
        <v>0</v>
      </c>
    </row>
    <row r="24" spans="1:11" ht="18" customHeight="1">
      <c r="A24" s="21">
        <f>soupiska!C24</f>
        <v>8</v>
      </c>
      <c r="B24" s="18"/>
      <c r="C24" s="19" t="str">
        <f>soupiska!E24</f>
        <v>Petr Martin</v>
      </c>
      <c r="D24" s="20">
        <v>0</v>
      </c>
      <c r="E24" s="20">
        <f t="shared" si="0"/>
      </c>
      <c r="F24" s="20"/>
      <c r="G24" s="20"/>
      <c r="H24" s="20"/>
      <c r="I24" s="45"/>
      <c r="J24" s="45" t="str">
        <f t="shared" si="1"/>
        <v> - </v>
      </c>
      <c r="K24" s="46"/>
    </row>
    <row r="25" spans="1:11" ht="18" customHeight="1">
      <c r="A25" s="17">
        <f>soupiska!C25</f>
        <v>0</v>
      </c>
      <c r="B25" s="18"/>
      <c r="C25" s="19" t="str">
        <f>soupiska!E25</f>
        <v>Teplý Petr</v>
      </c>
      <c r="D25" s="20">
        <v>0</v>
      </c>
      <c r="E25" s="20">
        <f t="shared" si="0"/>
      </c>
      <c r="F25" s="20"/>
      <c r="G25" s="20"/>
      <c r="H25" s="20"/>
      <c r="I25" s="45"/>
      <c r="J25" s="45" t="str">
        <f t="shared" si="1"/>
        <v> - </v>
      </c>
      <c r="K25" s="46"/>
    </row>
    <row r="26" spans="1:11" ht="18" customHeight="1">
      <c r="A26" s="17">
        <f>soupiska!C26</f>
        <v>9</v>
      </c>
      <c r="B26" s="18"/>
      <c r="C26" s="19" t="str">
        <f>soupiska!E26</f>
        <v>Rychtář Jan</v>
      </c>
      <c r="D26" s="20">
        <v>0</v>
      </c>
      <c r="E26" s="20">
        <f t="shared" si="0"/>
      </c>
      <c r="F26" s="20"/>
      <c r="G26" s="20"/>
      <c r="H26" s="20"/>
      <c r="I26" s="45"/>
      <c r="J26" s="45" t="str">
        <f t="shared" si="1"/>
        <v> - </v>
      </c>
      <c r="K26" s="46"/>
    </row>
    <row r="27" spans="1:11" ht="18" customHeight="1">
      <c r="A27" s="17">
        <f>soupiska!C27</f>
        <v>14</v>
      </c>
      <c r="B27" s="18"/>
      <c r="C27" s="19" t="str">
        <f>soupiska!E27</f>
        <v>Slezák Jakub</v>
      </c>
      <c r="D27" s="20">
        <v>1</v>
      </c>
      <c r="E27" s="20">
        <f t="shared" si="0"/>
        <v>5</v>
      </c>
      <c r="F27" s="20">
        <v>0</v>
      </c>
      <c r="G27" s="20">
        <v>1</v>
      </c>
      <c r="H27" s="20">
        <v>11</v>
      </c>
      <c r="I27" s="45">
        <v>3</v>
      </c>
      <c r="J27" s="45">
        <f t="shared" si="1"/>
        <v>27.3</v>
      </c>
      <c r="K27" s="46">
        <v>0</v>
      </c>
    </row>
    <row r="28" spans="1:11" ht="18" customHeight="1">
      <c r="A28" s="17">
        <f>soupiska!C28</f>
        <v>5</v>
      </c>
      <c r="B28" s="18"/>
      <c r="C28" s="19" t="str">
        <f>soupiska!E28</f>
        <v>Straka Tomáš</v>
      </c>
      <c r="D28" s="20">
        <v>0</v>
      </c>
      <c r="E28" s="20">
        <f t="shared" si="0"/>
      </c>
      <c r="F28" s="20"/>
      <c r="G28" s="20"/>
      <c r="H28" s="20"/>
      <c r="I28" s="45"/>
      <c r="J28" s="45" t="str">
        <f t="shared" si="1"/>
        <v> - </v>
      </c>
      <c r="K28" s="46"/>
    </row>
    <row r="29" spans="1:11" ht="18" customHeight="1">
      <c r="A29" s="21">
        <f>soupiska!C29</f>
        <v>21</v>
      </c>
      <c r="B29" s="18"/>
      <c r="C29" s="19" t="str">
        <f>soupiska!E29</f>
        <v>Stríž Rostislav</v>
      </c>
      <c r="D29" s="20">
        <v>1</v>
      </c>
      <c r="E29" s="20">
        <f t="shared" si="0"/>
        <v>8</v>
      </c>
      <c r="F29" s="20">
        <v>0</v>
      </c>
      <c r="G29" s="20">
        <v>3</v>
      </c>
      <c r="H29" s="20">
        <v>4</v>
      </c>
      <c r="I29" s="45">
        <v>2</v>
      </c>
      <c r="J29" s="45">
        <f t="shared" si="1"/>
        <v>50</v>
      </c>
      <c r="K29" s="46">
        <v>0</v>
      </c>
    </row>
    <row r="30" spans="1:11" ht="18" customHeight="1">
      <c r="A30" s="21">
        <f>soupiska!C30</f>
        <v>0</v>
      </c>
      <c r="B30" s="18"/>
      <c r="C30" s="19" t="str">
        <f>soupiska!E30</f>
        <v>Šulc Michal</v>
      </c>
      <c r="D30" s="20">
        <v>0</v>
      </c>
      <c r="E30" s="20">
        <f t="shared" si="0"/>
      </c>
      <c r="F30" s="20"/>
      <c r="G30" s="20"/>
      <c r="H30" s="20"/>
      <c r="I30" s="45"/>
      <c r="J30" s="45" t="str">
        <f t="shared" si="1"/>
        <v> - </v>
      </c>
      <c r="K30" s="46"/>
    </row>
    <row r="31" spans="1:11" ht="18" customHeight="1">
      <c r="A31" s="21">
        <f>soupiska!C31</f>
        <v>0</v>
      </c>
      <c r="B31" s="18"/>
      <c r="C31" s="19" t="str">
        <f>soupiska!E31</f>
        <v>Trojan Pavel</v>
      </c>
      <c r="D31" s="20">
        <v>1</v>
      </c>
      <c r="E31" s="20">
        <f t="shared" si="0"/>
        <v>4</v>
      </c>
      <c r="F31" s="20">
        <v>0</v>
      </c>
      <c r="G31" s="20">
        <v>2</v>
      </c>
      <c r="H31" s="20">
        <v>0</v>
      </c>
      <c r="I31" s="45">
        <v>0</v>
      </c>
      <c r="J31" s="45" t="str">
        <f t="shared" si="1"/>
        <v> - </v>
      </c>
      <c r="K31" s="46">
        <v>0</v>
      </c>
    </row>
    <row r="32" spans="1:11" ht="18" customHeight="1">
      <c r="A32" s="47"/>
      <c r="B32" s="48"/>
      <c r="C32" s="49" t="s">
        <v>96</v>
      </c>
      <c r="D32" s="50">
        <f aca="true" t="shared" si="2" ref="D32:I32">SUM(D11:D31)</f>
        <v>9</v>
      </c>
      <c r="E32" s="50">
        <f t="shared" si="2"/>
        <v>108</v>
      </c>
      <c r="F32" s="50">
        <f t="shared" si="2"/>
        <v>4</v>
      </c>
      <c r="G32" s="50">
        <f t="shared" si="2"/>
        <v>44</v>
      </c>
      <c r="H32" s="50">
        <f t="shared" si="2"/>
        <v>22</v>
      </c>
      <c r="I32" s="51">
        <f t="shared" si="2"/>
        <v>8</v>
      </c>
      <c r="J32" s="51">
        <f>IF(H32="0","0",ROUND(I32*100/H32,1))</f>
        <v>36.4</v>
      </c>
      <c r="K32" s="52">
        <f>SUM(K11:K31)</f>
        <v>3</v>
      </c>
    </row>
    <row r="33" spans="1:11" ht="18" customHeight="1">
      <c r="A33" s="53"/>
      <c r="B33" s="53"/>
      <c r="C33" s="53"/>
      <c r="D33" s="54"/>
      <c r="E33" s="54"/>
      <c r="F33" s="54"/>
      <c r="G33" s="54"/>
      <c r="H33" s="54"/>
      <c r="I33" s="54"/>
      <c r="J33" s="54"/>
      <c r="K33" s="54"/>
    </row>
    <row r="34" spans="1:11" ht="18" customHeight="1">
      <c r="A34" s="55"/>
      <c r="B34" s="55"/>
      <c r="C34" s="55"/>
      <c r="D34" s="56"/>
      <c r="E34" s="56"/>
      <c r="F34" s="56"/>
      <c r="G34" s="56"/>
      <c r="H34" s="56"/>
      <c r="I34" s="56"/>
      <c r="J34" s="56"/>
      <c r="K34" s="56"/>
    </row>
    <row r="35" spans="1:11" ht="18" customHeight="1">
      <c r="A35" s="57"/>
      <c r="B35" s="58"/>
      <c r="C35" s="59" t="s">
        <v>97</v>
      </c>
      <c r="D35" s="60">
        <f>D53</f>
        <v>6</v>
      </c>
      <c r="E35" s="60">
        <f>F35*3+G35*2+I35</f>
        <v>51</v>
      </c>
      <c r="F35" s="60">
        <f>F53</f>
        <v>7</v>
      </c>
      <c r="G35" s="60">
        <f>G53</f>
        <v>15</v>
      </c>
      <c r="H35" s="60">
        <f>H53</f>
        <v>0</v>
      </c>
      <c r="I35" s="61">
        <f>I53</f>
        <v>0</v>
      </c>
      <c r="J35" s="61" t="e">
        <f>IF(H35="0","0",ROUND(I35*100/H35,1))</f>
        <v>#DIV/0!</v>
      </c>
      <c r="K35" s="62">
        <f>K53</f>
        <v>16</v>
      </c>
    </row>
    <row r="39" spans="1:11" ht="15">
      <c r="A39" s="33" t="s">
        <v>85</v>
      </c>
      <c r="B39" s="34"/>
      <c r="C39" s="34"/>
      <c r="D39" s="35"/>
      <c r="E39" s="36" t="s">
        <v>86</v>
      </c>
      <c r="F39" s="36" t="s">
        <v>87</v>
      </c>
      <c r="G39" s="36" t="s">
        <v>88</v>
      </c>
      <c r="H39" s="37" t="s">
        <v>89</v>
      </c>
      <c r="I39" s="38"/>
      <c r="J39" s="38"/>
      <c r="K39" s="39" t="s">
        <v>90</v>
      </c>
    </row>
    <row r="40" spans="1:11" ht="15">
      <c r="A40" s="9" t="s">
        <v>32</v>
      </c>
      <c r="B40" s="11"/>
      <c r="C40" s="10" t="s">
        <v>33</v>
      </c>
      <c r="D40" s="12"/>
      <c r="E40" s="12" t="s">
        <v>92</v>
      </c>
      <c r="F40" s="40"/>
      <c r="G40" s="40"/>
      <c r="H40" s="12"/>
      <c r="I40" s="41"/>
      <c r="J40" s="41" t="s">
        <v>95</v>
      </c>
      <c r="K40" s="42"/>
    </row>
    <row r="41" spans="1:11" ht="15">
      <c r="A41" s="76" t="s">
        <v>102</v>
      </c>
      <c r="B41" s="15"/>
      <c r="C41" s="14"/>
      <c r="D41" s="16">
        <v>6</v>
      </c>
      <c r="E41" s="20">
        <f aca="true" t="shared" si="3" ref="E41:E49">IF(D41=0,"0",3*F41+2*G41+I41)</f>
        <v>51</v>
      </c>
      <c r="F41" s="16">
        <v>7</v>
      </c>
      <c r="G41" s="16">
        <v>15</v>
      </c>
      <c r="H41" s="16">
        <v>0</v>
      </c>
      <c r="I41" s="43">
        <v>0</v>
      </c>
      <c r="J41" s="43" t="str">
        <f aca="true" t="shared" si="4" ref="J41:J52">IF(AND(H41=0,I41=0)," - ",ROUND(I41*100/H41,1))</f>
        <v> - </v>
      </c>
      <c r="K41" s="44">
        <v>16</v>
      </c>
    </row>
    <row r="42" spans="1:11" ht="15">
      <c r="A42" s="21"/>
      <c r="B42" s="18"/>
      <c r="C42" s="19"/>
      <c r="D42" s="20"/>
      <c r="E42" s="20" t="str">
        <f t="shared" si="3"/>
        <v>0</v>
      </c>
      <c r="F42" s="20"/>
      <c r="G42" s="20"/>
      <c r="H42" s="20"/>
      <c r="I42" s="45"/>
      <c r="J42" s="45" t="str">
        <f t="shared" si="4"/>
        <v> - </v>
      </c>
      <c r="K42" s="46"/>
    </row>
    <row r="43" spans="1:11" ht="15">
      <c r="A43" s="21"/>
      <c r="B43" s="18"/>
      <c r="C43" s="19"/>
      <c r="D43" s="20"/>
      <c r="E43" s="20" t="str">
        <f t="shared" si="3"/>
        <v>0</v>
      </c>
      <c r="F43" s="20"/>
      <c r="G43" s="20"/>
      <c r="H43" s="20"/>
      <c r="I43" s="45"/>
      <c r="J43" s="45" t="str">
        <f t="shared" si="4"/>
        <v> - </v>
      </c>
      <c r="K43" s="46"/>
    </row>
    <row r="44" spans="1:11" ht="15">
      <c r="A44" s="21"/>
      <c r="B44" s="18"/>
      <c r="C44" s="19"/>
      <c r="D44" s="20"/>
      <c r="E44" s="20" t="str">
        <f t="shared" si="3"/>
        <v>0</v>
      </c>
      <c r="F44" s="20"/>
      <c r="G44" s="20"/>
      <c r="H44" s="20"/>
      <c r="I44" s="45"/>
      <c r="J44" s="45" t="str">
        <f t="shared" si="4"/>
        <v> - </v>
      </c>
      <c r="K44" s="46"/>
    </row>
    <row r="45" spans="1:11" ht="15">
      <c r="A45" s="21"/>
      <c r="B45" s="18"/>
      <c r="C45" s="19"/>
      <c r="D45" s="20"/>
      <c r="E45" s="20" t="str">
        <f t="shared" si="3"/>
        <v>0</v>
      </c>
      <c r="F45" s="20"/>
      <c r="G45" s="20"/>
      <c r="H45" s="20"/>
      <c r="I45" s="45"/>
      <c r="J45" s="45" t="str">
        <f t="shared" si="4"/>
        <v> - </v>
      </c>
      <c r="K45" s="46"/>
    </row>
    <row r="46" spans="1:11" ht="15">
      <c r="A46" s="21"/>
      <c r="B46" s="18"/>
      <c r="C46" s="19"/>
      <c r="D46" s="20"/>
      <c r="E46" s="20" t="str">
        <f t="shared" si="3"/>
        <v>0</v>
      </c>
      <c r="F46" s="20"/>
      <c r="G46" s="20"/>
      <c r="H46" s="20"/>
      <c r="I46" s="45"/>
      <c r="J46" s="45" t="str">
        <f t="shared" si="4"/>
        <v> - </v>
      </c>
      <c r="K46" s="46"/>
    </row>
    <row r="47" spans="1:11" ht="15">
      <c r="A47" s="21"/>
      <c r="B47" s="18"/>
      <c r="C47" s="19"/>
      <c r="D47" s="20"/>
      <c r="E47" s="20" t="str">
        <f t="shared" si="3"/>
        <v>0</v>
      </c>
      <c r="F47" s="20"/>
      <c r="G47" s="20"/>
      <c r="H47" s="20"/>
      <c r="I47" s="45"/>
      <c r="J47" s="45" t="str">
        <f t="shared" si="4"/>
        <v> - </v>
      </c>
      <c r="K47" s="46"/>
    </row>
    <row r="48" spans="1:11" ht="15">
      <c r="A48" s="21"/>
      <c r="B48" s="18"/>
      <c r="C48" s="19"/>
      <c r="D48" s="20"/>
      <c r="E48" s="20" t="str">
        <f t="shared" si="3"/>
        <v>0</v>
      </c>
      <c r="F48" s="20"/>
      <c r="G48" s="20"/>
      <c r="H48" s="20"/>
      <c r="I48" s="45"/>
      <c r="J48" s="45" t="str">
        <f t="shared" si="4"/>
        <v> - </v>
      </c>
      <c r="K48" s="46"/>
    </row>
    <row r="49" spans="1:11" ht="15">
      <c r="A49" s="21"/>
      <c r="B49" s="18"/>
      <c r="C49" s="19"/>
      <c r="D49" s="20"/>
      <c r="E49" s="20" t="str">
        <f t="shared" si="3"/>
        <v>0</v>
      </c>
      <c r="F49" s="20"/>
      <c r="G49" s="20"/>
      <c r="H49" s="20"/>
      <c r="I49" s="45"/>
      <c r="J49" s="45" t="str">
        <f t="shared" si="4"/>
        <v> - </v>
      </c>
      <c r="K49" s="46"/>
    </row>
    <row r="50" spans="1:11" ht="15">
      <c r="A50" s="21"/>
      <c r="B50" s="18"/>
      <c r="C50" s="19"/>
      <c r="D50" s="20"/>
      <c r="E50" s="20"/>
      <c r="F50" s="20"/>
      <c r="G50" s="20"/>
      <c r="H50" s="20"/>
      <c r="I50" s="45"/>
      <c r="J50" s="45" t="str">
        <f t="shared" si="4"/>
        <v> - </v>
      </c>
      <c r="K50" s="46"/>
    </row>
    <row r="51" spans="1:11" ht="15">
      <c r="A51" s="21"/>
      <c r="B51" s="18"/>
      <c r="C51" s="19"/>
      <c r="D51" s="20"/>
      <c r="E51" s="20"/>
      <c r="F51" s="20"/>
      <c r="G51" s="20"/>
      <c r="H51" s="20"/>
      <c r="I51" s="45"/>
      <c r="J51" s="45" t="str">
        <f t="shared" si="4"/>
        <v> - </v>
      </c>
      <c r="K51" s="46"/>
    </row>
    <row r="52" spans="1:11" ht="15">
      <c r="A52" s="17"/>
      <c r="B52" s="18"/>
      <c r="C52" s="19"/>
      <c r="D52" s="20"/>
      <c r="E52" s="20"/>
      <c r="F52" s="20"/>
      <c r="G52" s="20"/>
      <c r="H52" s="20"/>
      <c r="I52" s="45"/>
      <c r="J52" s="45" t="str">
        <f t="shared" si="4"/>
        <v> - </v>
      </c>
      <c r="K52" s="46"/>
    </row>
    <row r="53" spans="1:11" ht="18">
      <c r="A53" s="47"/>
      <c r="B53" s="48"/>
      <c r="C53" s="49" t="s">
        <v>96</v>
      </c>
      <c r="D53" s="50">
        <f aca="true" t="shared" si="5" ref="D53:I53">SUM(D41:D52)</f>
        <v>6</v>
      </c>
      <c r="E53" s="50">
        <f t="shared" si="5"/>
        <v>51</v>
      </c>
      <c r="F53" s="50">
        <f t="shared" si="5"/>
        <v>7</v>
      </c>
      <c r="G53" s="50">
        <f t="shared" si="5"/>
        <v>15</v>
      </c>
      <c r="H53" s="50">
        <f t="shared" si="5"/>
        <v>0</v>
      </c>
      <c r="I53" s="51">
        <f t="shared" si="5"/>
        <v>0</v>
      </c>
      <c r="J53" s="51" t="e">
        <f>IF(H53="0","0",ROUND(I53*100/H53,1))</f>
        <v>#DIV/0!</v>
      </c>
      <c r="K53" s="52">
        <f>SUM(K41:K52)</f>
        <v>16</v>
      </c>
    </row>
  </sheetData>
  <sheetProtection/>
  <printOptions/>
  <pageMargins left="0.75" right="0.75" top="1" bottom="1" header="0.5118055555555556" footer="0.5118055555555556"/>
  <pageSetup fitToHeight="1" fitToWidth="1" horizontalDpi="300" verticalDpi="300" orientation="portrait" paperSize="9" scale="7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List35">
    <pageSetUpPr fitToPage="1"/>
  </sheetPr>
  <dimension ref="A1:L160"/>
  <sheetViews>
    <sheetView showGridLines="0" zoomScale="75" zoomScaleNormal="75" zoomScalePageLayoutView="0" workbookViewId="0" topLeftCell="A1">
      <selection activeCell="H41" sqref="H41"/>
    </sheetView>
  </sheetViews>
  <sheetFormatPr defaultColWidth="9.796875" defaultRowHeight="15.75"/>
  <cols>
    <col min="1" max="1" width="6.19921875" style="22" customWidth="1"/>
    <col min="2" max="2" width="1.8984375" style="22" customWidth="1"/>
    <col min="3" max="3" width="15.69921875" style="22" customWidth="1"/>
    <col min="4" max="4" width="5.296875" style="22" customWidth="1"/>
    <col min="5" max="5" width="8" style="22" customWidth="1"/>
    <col min="6" max="6" width="6.8984375" style="22" customWidth="1"/>
    <col min="7" max="7" width="8.796875" style="22" customWidth="1"/>
    <col min="8" max="8" width="6.09765625" style="22" customWidth="1"/>
    <col min="9" max="9" width="10.796875" style="22" customWidth="1"/>
    <col min="10" max="11" width="6.8984375" style="22" customWidth="1"/>
    <col min="12" max="12" width="2.796875" style="22" customWidth="1"/>
    <col min="13" max="16384" width="9.796875" style="22" customWidth="1"/>
  </cols>
  <sheetData>
    <row r="1" ht="15">
      <c r="J1" s="23"/>
    </row>
    <row r="2" spans="1:8" ht="15">
      <c r="A2" s="22" t="s">
        <v>76</v>
      </c>
      <c r="D2" s="22">
        <f>rozpis!D26</f>
        <v>346</v>
      </c>
      <c r="F2" s="22" t="s">
        <v>77</v>
      </c>
      <c r="H2" s="22">
        <f>rozpis!A46+rozpis!A26</f>
        <v>35</v>
      </c>
    </row>
    <row r="4" spans="1:9" ht="23.25">
      <c r="A4" s="24" t="s">
        <v>78</v>
      </c>
      <c r="E4" s="24" t="str">
        <f>rozpis!F26</f>
        <v>venku</v>
      </c>
      <c r="G4" s="24" t="s">
        <v>79</v>
      </c>
      <c r="I4" s="25">
        <f>rozpis!E26</f>
        <v>40957</v>
      </c>
    </row>
    <row r="5" spans="1:10" ht="30">
      <c r="A5" s="26" t="s">
        <v>80</v>
      </c>
      <c r="B5" s="27"/>
      <c r="C5" s="27" t="str">
        <f>rozpis!H26</f>
        <v>BC Elephants Dobruška </v>
      </c>
      <c r="F5" s="27"/>
      <c r="G5" s="28">
        <f>E32</f>
        <v>43</v>
      </c>
      <c r="H5" s="28" t="s">
        <v>81</v>
      </c>
      <c r="I5" s="28">
        <f>E35</f>
        <v>65</v>
      </c>
      <c r="J5" s="27"/>
    </row>
    <row r="6" spans="1:10" ht="30">
      <c r="A6" s="29">
        <f>IF(G5&gt;I5,1,0)</f>
        <v>0</v>
      </c>
      <c r="B6" s="27"/>
      <c r="C6" s="29">
        <f>IF(I5&gt;G5,1,0)</f>
        <v>1</v>
      </c>
      <c r="F6" s="30" t="s">
        <v>82</v>
      </c>
      <c r="G6" s="31">
        <v>20</v>
      </c>
      <c r="H6" s="31" t="s">
        <v>81</v>
      </c>
      <c r="I6" s="31">
        <v>35</v>
      </c>
      <c r="J6" s="32" t="s">
        <v>83</v>
      </c>
    </row>
    <row r="7" spans="1:4" ht="15.75">
      <c r="A7" s="65" t="s">
        <v>84</v>
      </c>
      <c r="C7" s="22" t="str">
        <f>rozpis!I26</f>
        <v>Felix</v>
      </c>
      <c r="D7" s="22" t="str">
        <f>rozpis!J26</f>
        <v>Punčochář</v>
      </c>
    </row>
    <row r="9" spans="1:12" ht="18" customHeight="1">
      <c r="A9" s="33" t="s">
        <v>85</v>
      </c>
      <c r="B9" s="34"/>
      <c r="C9" s="34"/>
      <c r="D9" s="35"/>
      <c r="E9" s="36" t="s">
        <v>86</v>
      </c>
      <c r="F9" s="36" t="s">
        <v>87</v>
      </c>
      <c r="G9" s="36" t="s">
        <v>88</v>
      </c>
      <c r="H9" s="37" t="s">
        <v>89</v>
      </c>
      <c r="I9" s="38"/>
      <c r="J9" s="38"/>
      <c r="K9" s="39" t="s">
        <v>90</v>
      </c>
      <c r="L9" s="66"/>
    </row>
    <row r="10" spans="1:12" ht="18" customHeight="1">
      <c r="A10" s="9" t="s">
        <v>32</v>
      </c>
      <c r="B10" s="11"/>
      <c r="C10" s="10" t="s">
        <v>33</v>
      </c>
      <c r="D10" s="12" t="s">
        <v>91</v>
      </c>
      <c r="E10" s="12" t="s">
        <v>92</v>
      </c>
      <c r="F10" s="40"/>
      <c r="G10" s="40"/>
      <c r="H10" s="12" t="s">
        <v>93</v>
      </c>
      <c r="I10" s="41" t="s">
        <v>94</v>
      </c>
      <c r="J10" s="41" t="s">
        <v>95</v>
      </c>
      <c r="K10" s="42" t="s">
        <v>92</v>
      </c>
      <c r="L10" s="66"/>
    </row>
    <row r="11" spans="1:12" ht="18" customHeight="1">
      <c r="A11" s="13">
        <f>soupiska!C11</f>
        <v>12</v>
      </c>
      <c r="B11" s="15"/>
      <c r="C11" s="14" t="str">
        <f>soupiska!E11</f>
        <v>Čechovský Marek</v>
      </c>
      <c r="D11" s="16">
        <v>0</v>
      </c>
      <c r="E11" s="16">
        <f aca="true" t="shared" si="0" ref="E11:E31">IF(D11=0,"",3*F11+2*G11+I11)</f>
      </c>
      <c r="F11" s="16"/>
      <c r="G11" s="16"/>
      <c r="H11" s="16"/>
      <c r="I11" s="43"/>
      <c r="J11" s="43" t="str">
        <f aca="true" t="shared" si="1" ref="J11:J31">IF(AND(H11=0,I11=0)," - ",ROUND(I11*100/H11,1))</f>
        <v> - </v>
      </c>
      <c r="K11" s="44"/>
      <c r="L11" s="66"/>
    </row>
    <row r="12" spans="1:12" ht="18" customHeight="1">
      <c r="A12" s="21">
        <f>soupiska!C12</f>
        <v>0</v>
      </c>
      <c r="B12" s="18"/>
      <c r="C12" s="19" t="str">
        <f>soupiska!E12</f>
        <v>Dostál Radek</v>
      </c>
      <c r="D12" s="20">
        <v>0</v>
      </c>
      <c r="E12" s="20">
        <f t="shared" si="0"/>
      </c>
      <c r="F12" s="20"/>
      <c r="G12" s="20"/>
      <c r="H12" s="20"/>
      <c r="I12" s="45"/>
      <c r="J12" s="45" t="str">
        <f t="shared" si="1"/>
        <v> - </v>
      </c>
      <c r="K12" s="46"/>
      <c r="L12" s="66"/>
    </row>
    <row r="13" spans="1:12" ht="18" customHeight="1">
      <c r="A13" s="21">
        <f>soupiska!C13</f>
        <v>14</v>
      </c>
      <c r="B13" s="18"/>
      <c r="C13" s="19" t="str">
        <f>soupiska!E13</f>
        <v>Ducháček Ludvík</v>
      </c>
      <c r="D13" s="20">
        <v>0</v>
      </c>
      <c r="E13" s="20">
        <f t="shared" si="0"/>
      </c>
      <c r="F13" s="20"/>
      <c r="G13" s="20"/>
      <c r="H13" s="20"/>
      <c r="I13" s="45"/>
      <c r="J13" s="45" t="str">
        <f t="shared" si="1"/>
        <v> - </v>
      </c>
      <c r="K13" s="46"/>
      <c r="L13" s="66"/>
    </row>
    <row r="14" spans="1:12" ht="18" customHeight="1">
      <c r="A14" s="21">
        <f>soupiska!C14</f>
        <v>20</v>
      </c>
      <c r="B14" s="18"/>
      <c r="C14" s="19" t="str">
        <f>soupiska!E14</f>
        <v>Dvořák Milan</v>
      </c>
      <c r="D14" s="20">
        <v>1</v>
      </c>
      <c r="E14" s="20">
        <f t="shared" si="0"/>
        <v>5</v>
      </c>
      <c r="F14" s="20">
        <v>0</v>
      </c>
      <c r="G14" s="20">
        <v>2</v>
      </c>
      <c r="H14" s="20">
        <v>4</v>
      </c>
      <c r="I14" s="45">
        <v>1</v>
      </c>
      <c r="J14" s="45">
        <f t="shared" si="1"/>
        <v>25</v>
      </c>
      <c r="K14" s="46">
        <v>1</v>
      </c>
      <c r="L14" s="66"/>
    </row>
    <row r="15" spans="1:12" ht="18" customHeight="1">
      <c r="A15" s="21">
        <f>soupiska!C15</f>
        <v>4</v>
      </c>
      <c r="B15" s="18"/>
      <c r="C15" s="19" t="str">
        <f>soupiska!E15</f>
        <v>Fiksa Ondřej</v>
      </c>
      <c r="D15" s="20">
        <v>1</v>
      </c>
      <c r="E15" s="20">
        <f t="shared" si="0"/>
        <v>8</v>
      </c>
      <c r="F15" s="20">
        <v>1</v>
      </c>
      <c r="G15" s="20">
        <v>0</v>
      </c>
      <c r="H15" s="20">
        <v>10</v>
      </c>
      <c r="I15" s="45">
        <v>5</v>
      </c>
      <c r="J15" s="45">
        <f t="shared" si="1"/>
        <v>50</v>
      </c>
      <c r="K15" s="46">
        <v>1</v>
      </c>
      <c r="L15" s="66"/>
    </row>
    <row r="16" spans="1:12" ht="18" customHeight="1">
      <c r="A16" s="21">
        <f>soupiska!C16</f>
        <v>15</v>
      </c>
      <c r="B16" s="18"/>
      <c r="C16" s="19" t="str">
        <f>soupiska!E16</f>
        <v>Hedvičák Jaroslav</v>
      </c>
      <c r="D16" s="20">
        <v>0</v>
      </c>
      <c r="E16" s="20">
        <f t="shared" si="0"/>
      </c>
      <c r="F16" s="20"/>
      <c r="G16" s="20"/>
      <c r="H16" s="20"/>
      <c r="I16" s="45"/>
      <c r="J16" s="45" t="str">
        <f>IF(AND(H16=0,I16=0)," - ",ROUND(I16*100/H16,1))</f>
        <v> - </v>
      </c>
      <c r="K16" s="46"/>
      <c r="L16" s="66"/>
    </row>
    <row r="17" spans="1:12" ht="18" customHeight="1">
      <c r="A17" s="21">
        <f>soupiska!C17</f>
        <v>10</v>
      </c>
      <c r="B17" s="18"/>
      <c r="C17" s="19" t="str">
        <f>soupiska!E17</f>
        <v>Krontorád Pavel</v>
      </c>
      <c r="D17" s="20">
        <v>1</v>
      </c>
      <c r="E17" s="20">
        <f t="shared" si="0"/>
        <v>7</v>
      </c>
      <c r="F17" s="20">
        <v>1</v>
      </c>
      <c r="G17" s="20">
        <v>2</v>
      </c>
      <c r="H17" s="20">
        <v>0</v>
      </c>
      <c r="I17" s="45">
        <v>0</v>
      </c>
      <c r="J17" s="45" t="str">
        <f>IF(AND(H17=0,I17=0)," - ",ROUND(I17*100/H17,1))</f>
        <v> - </v>
      </c>
      <c r="K17" s="46">
        <v>0</v>
      </c>
      <c r="L17" s="66"/>
    </row>
    <row r="18" spans="1:12" ht="18" customHeight="1">
      <c r="A18" s="21">
        <f>soupiska!C18</f>
        <v>7</v>
      </c>
      <c r="B18" s="18"/>
      <c r="C18" s="19" t="str">
        <f>soupiska!E18</f>
        <v>Krontorád Vít</v>
      </c>
      <c r="D18" s="20">
        <v>1</v>
      </c>
      <c r="E18" s="20">
        <f t="shared" si="0"/>
        <v>11</v>
      </c>
      <c r="F18" s="20">
        <v>0</v>
      </c>
      <c r="G18" s="20">
        <v>4</v>
      </c>
      <c r="H18" s="20">
        <v>4</v>
      </c>
      <c r="I18" s="45">
        <v>3</v>
      </c>
      <c r="J18" s="45">
        <f t="shared" si="1"/>
        <v>75</v>
      </c>
      <c r="K18" s="46">
        <v>4</v>
      </c>
      <c r="L18" s="66"/>
    </row>
    <row r="19" spans="1:12" ht="18" customHeight="1">
      <c r="A19" s="21">
        <f>soupiska!C19</f>
        <v>6</v>
      </c>
      <c r="B19" s="18"/>
      <c r="C19" s="19" t="str">
        <f>soupiska!E19</f>
        <v>Krška Josef</v>
      </c>
      <c r="D19" s="20">
        <v>0</v>
      </c>
      <c r="E19" s="20">
        <f t="shared" si="0"/>
      </c>
      <c r="F19" s="20"/>
      <c r="G19" s="20"/>
      <c r="H19" s="20"/>
      <c r="I19" s="45"/>
      <c r="J19" s="45" t="str">
        <f t="shared" si="1"/>
        <v> - </v>
      </c>
      <c r="K19" s="46"/>
      <c r="L19" s="66"/>
    </row>
    <row r="20" spans="1:12" ht="18" customHeight="1">
      <c r="A20" s="21">
        <f>soupiska!C20</f>
        <v>18</v>
      </c>
      <c r="B20" s="18"/>
      <c r="C20" s="19" t="str">
        <f>soupiska!E20</f>
        <v>Maca Radek</v>
      </c>
      <c r="D20" s="20">
        <v>0</v>
      </c>
      <c r="E20" s="20">
        <f t="shared" si="0"/>
      </c>
      <c r="F20" s="20"/>
      <c r="G20" s="20"/>
      <c r="H20" s="20"/>
      <c r="I20" s="45"/>
      <c r="J20" s="45" t="str">
        <f t="shared" si="1"/>
        <v> - </v>
      </c>
      <c r="K20" s="46"/>
      <c r="L20" s="66"/>
    </row>
    <row r="21" spans="1:12" ht="18" customHeight="1">
      <c r="A21" s="21">
        <f>soupiska!C21</f>
        <v>17</v>
      </c>
      <c r="B21" s="18"/>
      <c r="C21" s="19" t="str">
        <f>soupiska!E21</f>
        <v>Müller Tomáš</v>
      </c>
      <c r="D21" s="20">
        <v>0</v>
      </c>
      <c r="E21" s="20">
        <f t="shared" si="0"/>
      </c>
      <c r="F21" s="20"/>
      <c r="G21" s="20"/>
      <c r="H21" s="20"/>
      <c r="I21" s="45"/>
      <c r="J21" s="45" t="str">
        <f t="shared" si="1"/>
        <v> - </v>
      </c>
      <c r="K21" s="46"/>
      <c r="L21" s="66"/>
    </row>
    <row r="22" spans="1:12" ht="18" customHeight="1">
      <c r="A22" s="21">
        <f>soupiska!C22</f>
        <v>17</v>
      </c>
      <c r="B22" s="18"/>
      <c r="C22" s="19" t="str">
        <f>soupiska!E22</f>
        <v>Müller Petr</v>
      </c>
      <c r="D22" s="20">
        <v>0</v>
      </c>
      <c r="E22" s="20">
        <f t="shared" si="0"/>
      </c>
      <c r="F22" s="20"/>
      <c r="G22" s="20"/>
      <c r="H22" s="20"/>
      <c r="I22" s="45"/>
      <c r="J22" s="45" t="str">
        <f t="shared" si="1"/>
        <v> - </v>
      </c>
      <c r="K22" s="46"/>
      <c r="L22" s="66"/>
    </row>
    <row r="23" spans="1:12" ht="18" customHeight="1">
      <c r="A23" s="21">
        <f>soupiska!C23</f>
        <v>16</v>
      </c>
      <c r="B23" s="18"/>
      <c r="C23" s="19" t="str">
        <f>soupiska!E23</f>
        <v>Nepustil Petr</v>
      </c>
      <c r="D23" s="20">
        <v>1</v>
      </c>
      <c r="E23" s="20">
        <f t="shared" si="0"/>
        <v>5</v>
      </c>
      <c r="F23" s="20">
        <v>1</v>
      </c>
      <c r="G23" s="20">
        <v>1</v>
      </c>
      <c r="H23" s="20">
        <v>6</v>
      </c>
      <c r="I23" s="45">
        <v>0</v>
      </c>
      <c r="J23" s="45">
        <f t="shared" si="1"/>
        <v>0</v>
      </c>
      <c r="K23" s="46">
        <v>4</v>
      </c>
      <c r="L23" s="66"/>
    </row>
    <row r="24" spans="1:12" ht="18" customHeight="1">
      <c r="A24" s="21">
        <f>soupiska!C24</f>
        <v>8</v>
      </c>
      <c r="B24" s="18"/>
      <c r="C24" s="19" t="str">
        <f>soupiska!E24</f>
        <v>Petr Martin</v>
      </c>
      <c r="D24" s="20">
        <v>0</v>
      </c>
      <c r="E24" s="20">
        <f t="shared" si="0"/>
      </c>
      <c r="F24" s="20"/>
      <c r="G24" s="20"/>
      <c r="H24" s="20"/>
      <c r="I24" s="45"/>
      <c r="J24" s="45" t="str">
        <f t="shared" si="1"/>
        <v> - </v>
      </c>
      <c r="K24" s="46"/>
      <c r="L24" s="66"/>
    </row>
    <row r="25" spans="1:12" ht="18" customHeight="1">
      <c r="A25" s="21">
        <f>soupiska!C25</f>
        <v>0</v>
      </c>
      <c r="B25" s="18"/>
      <c r="C25" s="19" t="str">
        <f>soupiska!E25</f>
        <v>Teplý Petr</v>
      </c>
      <c r="D25" s="20">
        <v>0</v>
      </c>
      <c r="E25" s="20">
        <f t="shared" si="0"/>
      </c>
      <c r="F25" s="20"/>
      <c r="G25" s="20"/>
      <c r="H25" s="20"/>
      <c r="I25" s="45"/>
      <c r="J25" s="45" t="str">
        <f t="shared" si="1"/>
        <v> - </v>
      </c>
      <c r="K25" s="46"/>
      <c r="L25" s="66"/>
    </row>
    <row r="26" spans="1:12" ht="18" customHeight="1">
      <c r="A26" s="21">
        <f>soupiska!C26</f>
        <v>9</v>
      </c>
      <c r="B26" s="18"/>
      <c r="C26" s="19" t="str">
        <f>soupiska!E26</f>
        <v>Rychtář Jan</v>
      </c>
      <c r="D26" s="20">
        <v>0</v>
      </c>
      <c r="E26" s="20">
        <f t="shared" si="0"/>
      </c>
      <c r="F26" s="20"/>
      <c r="G26" s="20"/>
      <c r="H26" s="20"/>
      <c r="I26" s="45"/>
      <c r="J26" s="45" t="str">
        <f t="shared" si="1"/>
        <v> - </v>
      </c>
      <c r="K26" s="46"/>
      <c r="L26" s="66"/>
    </row>
    <row r="27" spans="1:12" ht="18" customHeight="1">
      <c r="A27" s="21">
        <f>soupiska!C27</f>
        <v>14</v>
      </c>
      <c r="B27" s="18"/>
      <c r="C27" s="19" t="str">
        <f>soupiska!E27</f>
        <v>Slezák Jakub</v>
      </c>
      <c r="D27" s="20">
        <v>0</v>
      </c>
      <c r="E27" s="20">
        <f t="shared" si="0"/>
      </c>
      <c r="F27" s="20"/>
      <c r="G27" s="20"/>
      <c r="H27" s="20"/>
      <c r="I27" s="45"/>
      <c r="J27" s="45" t="str">
        <f t="shared" si="1"/>
        <v> - </v>
      </c>
      <c r="K27" s="46"/>
      <c r="L27" s="66"/>
    </row>
    <row r="28" spans="1:12" ht="18" customHeight="1">
      <c r="A28" s="21">
        <f>soupiska!C28</f>
        <v>5</v>
      </c>
      <c r="B28" s="18"/>
      <c r="C28" s="19" t="str">
        <f>soupiska!E28</f>
        <v>Straka Tomáš</v>
      </c>
      <c r="D28" s="20">
        <v>0</v>
      </c>
      <c r="E28" s="20">
        <f t="shared" si="0"/>
      </c>
      <c r="F28" s="20"/>
      <c r="G28" s="20"/>
      <c r="H28" s="20"/>
      <c r="I28" s="45"/>
      <c r="J28" s="45" t="str">
        <f t="shared" si="1"/>
        <v> - </v>
      </c>
      <c r="K28" s="46"/>
      <c r="L28" s="66"/>
    </row>
    <row r="29" spans="1:12" ht="18" customHeight="1">
      <c r="A29" s="21">
        <v>8</v>
      </c>
      <c r="B29" s="18"/>
      <c r="C29" s="19" t="str">
        <f>soupiska!E29</f>
        <v>Stríž Rostislav</v>
      </c>
      <c r="D29" s="20">
        <v>1</v>
      </c>
      <c r="E29" s="20">
        <f t="shared" si="0"/>
        <v>7</v>
      </c>
      <c r="F29" s="20">
        <v>0</v>
      </c>
      <c r="G29" s="20">
        <v>3</v>
      </c>
      <c r="H29" s="20">
        <v>3</v>
      </c>
      <c r="I29" s="45">
        <v>1</v>
      </c>
      <c r="J29" s="45">
        <f t="shared" si="1"/>
        <v>33.3</v>
      </c>
      <c r="K29" s="46">
        <v>2</v>
      </c>
      <c r="L29" s="66"/>
    </row>
    <row r="30" spans="1:12" ht="18" customHeight="1">
      <c r="A30" s="21">
        <f>soupiska!C30</f>
        <v>0</v>
      </c>
      <c r="B30" s="18"/>
      <c r="C30" s="19" t="str">
        <f>soupiska!E30</f>
        <v>Šulc Michal</v>
      </c>
      <c r="D30" s="20">
        <v>0</v>
      </c>
      <c r="E30" s="20">
        <f t="shared" si="0"/>
      </c>
      <c r="F30" s="20"/>
      <c r="G30" s="20"/>
      <c r="H30" s="20"/>
      <c r="I30" s="45"/>
      <c r="J30" s="45" t="str">
        <f t="shared" si="1"/>
        <v> - </v>
      </c>
      <c r="K30" s="46"/>
      <c r="L30" s="66"/>
    </row>
    <row r="31" spans="1:12" ht="18" customHeight="1">
      <c r="A31" s="21">
        <f>soupiska!C31</f>
        <v>0</v>
      </c>
      <c r="B31" s="18"/>
      <c r="C31" s="19" t="str">
        <f>soupiska!E31</f>
        <v>Trojan Pavel</v>
      </c>
      <c r="D31" s="20">
        <v>0</v>
      </c>
      <c r="E31" s="20">
        <f t="shared" si="0"/>
      </c>
      <c r="F31" s="20"/>
      <c r="G31" s="20"/>
      <c r="H31" s="20"/>
      <c r="I31" s="45"/>
      <c r="J31" s="45" t="str">
        <f t="shared" si="1"/>
        <v> - </v>
      </c>
      <c r="K31" s="46"/>
      <c r="L31" s="66"/>
    </row>
    <row r="32" spans="1:12" ht="18" customHeight="1">
      <c r="A32" s="47"/>
      <c r="B32" s="48"/>
      <c r="C32" s="49" t="s">
        <v>96</v>
      </c>
      <c r="D32" s="50">
        <f aca="true" t="shared" si="2" ref="D32:I32">SUM(D11:D31)</f>
        <v>6</v>
      </c>
      <c r="E32" s="50">
        <f t="shared" si="2"/>
        <v>43</v>
      </c>
      <c r="F32" s="50">
        <f t="shared" si="2"/>
        <v>3</v>
      </c>
      <c r="G32" s="50">
        <f t="shared" si="2"/>
        <v>12</v>
      </c>
      <c r="H32" s="50">
        <f t="shared" si="2"/>
        <v>27</v>
      </c>
      <c r="I32" s="51">
        <f t="shared" si="2"/>
        <v>10</v>
      </c>
      <c r="J32" s="51">
        <f>IF(H32=" - "," - ",ROUND(I32*100/H32,1))</f>
        <v>37</v>
      </c>
      <c r="K32" s="52">
        <f>SUM(K11:K31)</f>
        <v>12</v>
      </c>
      <c r="L32" s="66"/>
    </row>
    <row r="33" spans="1:11" ht="18" customHeight="1">
      <c r="A33" s="53"/>
      <c r="B33" s="53"/>
      <c r="C33" s="53"/>
      <c r="D33" s="54"/>
      <c r="E33" s="54"/>
      <c r="F33" s="54"/>
      <c r="G33" s="54"/>
      <c r="H33" s="54"/>
      <c r="I33" s="54"/>
      <c r="J33" s="54"/>
      <c r="K33" s="54"/>
    </row>
    <row r="34" spans="1:11" ht="18" customHeight="1">
      <c r="A34" s="55"/>
      <c r="B34" s="55"/>
      <c r="C34" s="55"/>
      <c r="D34" s="56"/>
      <c r="E34" s="56"/>
      <c r="F34" s="56"/>
      <c r="G34" s="56"/>
      <c r="H34" s="56"/>
      <c r="I34" s="56"/>
      <c r="J34" s="56"/>
      <c r="K34" s="56"/>
    </row>
    <row r="35" spans="1:12" ht="18" customHeight="1">
      <c r="A35" s="57"/>
      <c r="B35" s="58"/>
      <c r="C35" s="59" t="s">
        <v>97</v>
      </c>
      <c r="D35" s="60">
        <f>D53</f>
        <v>10</v>
      </c>
      <c r="E35" s="60">
        <f>F35*3+G35*2+I35</f>
        <v>65</v>
      </c>
      <c r="F35" s="60">
        <f>F53</f>
        <v>6</v>
      </c>
      <c r="G35" s="60">
        <f>G53</f>
        <v>21</v>
      </c>
      <c r="H35" s="60">
        <f>H53</f>
        <v>9</v>
      </c>
      <c r="I35" s="61">
        <f>I53</f>
        <v>5</v>
      </c>
      <c r="J35" s="61">
        <f>IF(H35=" - "," - ",ROUND(I35*100/H35,1))</f>
        <v>55.6</v>
      </c>
      <c r="K35" s="62">
        <f>K53</f>
        <v>25</v>
      </c>
      <c r="L35" s="66"/>
    </row>
    <row r="36" spans="1:11" ht="1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9" spans="1:11" ht="15">
      <c r="A39" s="33" t="s">
        <v>85</v>
      </c>
      <c r="B39" s="34"/>
      <c r="C39" s="34"/>
      <c r="D39" s="35"/>
      <c r="E39" s="36" t="s">
        <v>86</v>
      </c>
      <c r="F39" s="36" t="s">
        <v>87</v>
      </c>
      <c r="G39" s="36" t="s">
        <v>88</v>
      </c>
      <c r="H39" s="37" t="s">
        <v>89</v>
      </c>
      <c r="I39" s="38"/>
      <c r="J39" s="38"/>
      <c r="K39" s="39" t="s">
        <v>90</v>
      </c>
    </row>
    <row r="40" spans="1:11" ht="15">
      <c r="A40" s="9" t="s">
        <v>32</v>
      </c>
      <c r="B40" s="11"/>
      <c r="C40" s="10" t="s">
        <v>33</v>
      </c>
      <c r="D40" s="12"/>
      <c r="E40" s="12" t="s">
        <v>92</v>
      </c>
      <c r="F40" s="40"/>
      <c r="G40" s="40"/>
      <c r="H40" s="12"/>
      <c r="I40" s="41"/>
      <c r="J40" s="41" t="s">
        <v>95</v>
      </c>
      <c r="K40" s="42"/>
    </row>
    <row r="41" spans="1:11" ht="15">
      <c r="A41" s="21"/>
      <c r="B41" s="18"/>
      <c r="C41" s="19" t="s">
        <v>92</v>
      </c>
      <c r="D41" s="20">
        <v>10</v>
      </c>
      <c r="E41" s="20">
        <f>IF(D41=0," - ",3*F41+2*G41+I41)</f>
        <v>65</v>
      </c>
      <c r="F41" s="20">
        <v>6</v>
      </c>
      <c r="G41" s="20">
        <v>21</v>
      </c>
      <c r="H41" s="20">
        <v>9</v>
      </c>
      <c r="I41" s="45">
        <v>5</v>
      </c>
      <c r="J41" s="45">
        <f>IF(AND(H41=0,I41=0)," - ",ROUND(I41*100/H41,1))</f>
        <v>55.6</v>
      </c>
      <c r="K41" s="46">
        <v>25</v>
      </c>
    </row>
    <row r="42" spans="1:11" ht="15">
      <c r="A42" s="21"/>
      <c r="B42" s="18"/>
      <c r="C42" s="19"/>
      <c r="D42" s="20"/>
      <c r="E42" s="20" t="str">
        <f aca="true" t="shared" si="3" ref="E42:E52">IF(D42=0,"0",3*F42+2*G42+I42)</f>
        <v>0</v>
      </c>
      <c r="F42" s="20"/>
      <c r="G42" s="20"/>
      <c r="H42" s="20"/>
      <c r="I42" s="45"/>
      <c r="J42" s="45" t="str">
        <f aca="true" t="shared" si="4" ref="J42:J52">IF(AND(H42=0,I42=0)," - ",ROUND(I42*100/H42,1))</f>
        <v> - </v>
      </c>
      <c r="K42" s="46"/>
    </row>
    <row r="43" spans="1:11" ht="15">
      <c r="A43" s="21"/>
      <c r="B43" s="18"/>
      <c r="C43" s="19"/>
      <c r="D43" s="20"/>
      <c r="E43" s="20" t="str">
        <f t="shared" si="3"/>
        <v>0</v>
      </c>
      <c r="F43" s="20"/>
      <c r="G43" s="20"/>
      <c r="H43" s="20"/>
      <c r="I43" s="45"/>
      <c r="J43" s="45" t="str">
        <f t="shared" si="4"/>
        <v> - </v>
      </c>
      <c r="K43" s="46"/>
    </row>
    <row r="44" spans="1:11" ht="15">
      <c r="A44" s="21"/>
      <c r="B44" s="18"/>
      <c r="C44" s="19"/>
      <c r="D44" s="20"/>
      <c r="E44" s="20" t="str">
        <f t="shared" si="3"/>
        <v>0</v>
      </c>
      <c r="F44" s="20"/>
      <c r="G44" s="20"/>
      <c r="H44" s="20"/>
      <c r="I44" s="45"/>
      <c r="J44" s="45" t="str">
        <f t="shared" si="4"/>
        <v> - </v>
      </c>
      <c r="K44" s="46"/>
    </row>
    <row r="45" spans="1:11" ht="15">
      <c r="A45" s="21"/>
      <c r="B45" s="18"/>
      <c r="C45" s="19"/>
      <c r="D45" s="20"/>
      <c r="E45" s="20" t="str">
        <f t="shared" si="3"/>
        <v>0</v>
      </c>
      <c r="F45" s="20"/>
      <c r="G45" s="20"/>
      <c r="H45" s="20"/>
      <c r="I45" s="45"/>
      <c r="J45" s="45" t="str">
        <f t="shared" si="4"/>
        <v> - </v>
      </c>
      <c r="K45" s="46"/>
    </row>
    <row r="46" spans="1:11" ht="15">
      <c r="A46" s="21"/>
      <c r="B46" s="18"/>
      <c r="C46" s="19"/>
      <c r="D46" s="20"/>
      <c r="E46" s="20" t="str">
        <f t="shared" si="3"/>
        <v>0</v>
      </c>
      <c r="F46" s="20"/>
      <c r="G46" s="20"/>
      <c r="H46" s="20"/>
      <c r="I46" s="45"/>
      <c r="J46" s="45" t="str">
        <f t="shared" si="4"/>
        <v> - </v>
      </c>
      <c r="K46" s="46"/>
    </row>
    <row r="47" spans="1:11" ht="15">
      <c r="A47" s="21"/>
      <c r="B47" s="18"/>
      <c r="C47" s="19"/>
      <c r="D47" s="20"/>
      <c r="E47" s="20" t="str">
        <f t="shared" si="3"/>
        <v>0</v>
      </c>
      <c r="F47" s="20"/>
      <c r="G47" s="20"/>
      <c r="H47" s="20"/>
      <c r="I47" s="45"/>
      <c r="J47" s="45" t="str">
        <f t="shared" si="4"/>
        <v> - </v>
      </c>
      <c r="K47" s="46"/>
    </row>
    <row r="48" spans="1:11" ht="15">
      <c r="A48" s="21"/>
      <c r="B48" s="18"/>
      <c r="C48" s="19"/>
      <c r="D48" s="20"/>
      <c r="E48" s="20" t="str">
        <f t="shared" si="3"/>
        <v>0</v>
      </c>
      <c r="F48" s="20"/>
      <c r="G48" s="20"/>
      <c r="H48" s="20"/>
      <c r="I48" s="45"/>
      <c r="J48" s="45" t="str">
        <f t="shared" si="4"/>
        <v> - </v>
      </c>
      <c r="K48" s="46"/>
    </row>
    <row r="49" spans="1:11" ht="15">
      <c r="A49" s="21"/>
      <c r="B49" s="18"/>
      <c r="C49" s="19"/>
      <c r="D49" s="20"/>
      <c r="E49" s="20" t="str">
        <f t="shared" si="3"/>
        <v>0</v>
      </c>
      <c r="F49" s="20"/>
      <c r="G49" s="20"/>
      <c r="H49" s="20"/>
      <c r="I49" s="45"/>
      <c r="J49" s="45" t="str">
        <f t="shared" si="4"/>
        <v> - </v>
      </c>
      <c r="K49" s="46"/>
    </row>
    <row r="50" spans="1:11" ht="15">
      <c r="A50" s="21"/>
      <c r="B50" s="18"/>
      <c r="C50" s="19"/>
      <c r="D50" s="20"/>
      <c r="E50" s="20" t="str">
        <f t="shared" si="3"/>
        <v>0</v>
      </c>
      <c r="F50" s="20"/>
      <c r="G50" s="20"/>
      <c r="H50" s="20"/>
      <c r="I50" s="45"/>
      <c r="J50" s="45" t="str">
        <f t="shared" si="4"/>
        <v> - </v>
      </c>
      <c r="K50" s="46"/>
    </row>
    <row r="51" spans="1:11" ht="15">
      <c r="A51" s="21"/>
      <c r="B51" s="18"/>
      <c r="C51" s="19"/>
      <c r="D51" s="20"/>
      <c r="E51" s="20" t="str">
        <f t="shared" si="3"/>
        <v>0</v>
      </c>
      <c r="F51" s="20"/>
      <c r="G51" s="20"/>
      <c r="H51" s="20"/>
      <c r="I51" s="45"/>
      <c r="J51" s="45" t="str">
        <f t="shared" si="4"/>
        <v> - </v>
      </c>
      <c r="K51" s="46"/>
    </row>
    <row r="52" spans="1:11" ht="15">
      <c r="A52" s="21"/>
      <c r="B52" s="18"/>
      <c r="C52" s="19"/>
      <c r="D52" s="20"/>
      <c r="E52" s="20" t="str">
        <f t="shared" si="3"/>
        <v>0</v>
      </c>
      <c r="F52" s="20"/>
      <c r="G52" s="20"/>
      <c r="H52" s="20"/>
      <c r="I52" s="45"/>
      <c r="J52" s="45" t="str">
        <f t="shared" si="4"/>
        <v> - </v>
      </c>
      <c r="K52" s="46"/>
    </row>
    <row r="53" spans="1:11" ht="18">
      <c r="A53" s="47"/>
      <c r="B53" s="48"/>
      <c r="C53" s="49" t="s">
        <v>96</v>
      </c>
      <c r="D53" s="50">
        <f aca="true" t="shared" si="5" ref="D53:I53">SUM(D41:D52)</f>
        <v>10</v>
      </c>
      <c r="E53" s="50">
        <f t="shared" si="5"/>
        <v>65</v>
      </c>
      <c r="F53" s="50">
        <f t="shared" si="5"/>
        <v>6</v>
      </c>
      <c r="G53" s="50">
        <f t="shared" si="5"/>
        <v>21</v>
      </c>
      <c r="H53" s="50">
        <f t="shared" si="5"/>
        <v>9</v>
      </c>
      <c r="I53" s="51">
        <f t="shared" si="5"/>
        <v>5</v>
      </c>
      <c r="J53" s="51">
        <f>IF(H53=" - "," - ",ROUND(I53*100/H53,1))</f>
        <v>55.6</v>
      </c>
      <c r="K53" s="52">
        <f>SUM(K41:K52)</f>
        <v>25</v>
      </c>
    </row>
    <row r="65" spans="1:7" ht="15.75">
      <c r="A65" s="68"/>
      <c r="B65" s="68"/>
      <c r="C65" s="68"/>
      <c r="D65" s="68"/>
      <c r="E65" s="68"/>
      <c r="F65" s="68"/>
      <c r="G65" s="68"/>
    </row>
    <row r="68" ht="20.25">
      <c r="A68" s="69"/>
    </row>
    <row r="84" spans="1:7" ht="18">
      <c r="A84" s="70"/>
      <c r="B84" s="70"/>
      <c r="C84" s="70"/>
      <c r="D84" s="70"/>
      <c r="E84" s="70"/>
      <c r="F84" s="70"/>
      <c r="G84" s="70"/>
    </row>
    <row r="87" spans="1:8" ht="23.25">
      <c r="A87" s="71"/>
      <c r="D87" s="72"/>
      <c r="E87" s="72"/>
      <c r="F87" s="72"/>
      <c r="G87" s="72"/>
      <c r="H87" s="72"/>
    </row>
    <row r="88" spans="4:8" ht="15">
      <c r="D88" s="72"/>
      <c r="E88" s="72"/>
      <c r="F88" s="72"/>
      <c r="G88" s="72"/>
      <c r="H88" s="72"/>
    </row>
    <row r="89" spans="1:8" ht="18">
      <c r="A89" s="73"/>
      <c r="B89" s="73"/>
      <c r="C89" s="73"/>
      <c r="D89" s="73"/>
      <c r="E89" s="73"/>
      <c r="F89" s="73"/>
      <c r="G89" s="73"/>
      <c r="H89" s="74"/>
    </row>
    <row r="90" spans="1:8" ht="18">
      <c r="A90" s="73"/>
      <c r="B90" s="73"/>
      <c r="C90" s="73"/>
      <c r="D90" s="73"/>
      <c r="E90" s="73"/>
      <c r="F90" s="73"/>
      <c r="G90" s="73"/>
      <c r="H90" s="74"/>
    </row>
    <row r="91" spans="1:8" ht="18">
      <c r="A91" s="73"/>
      <c r="B91" s="73"/>
      <c r="C91" s="73"/>
      <c r="D91" s="73"/>
      <c r="E91" s="73"/>
      <c r="F91" s="73"/>
      <c r="G91" s="73"/>
      <c r="H91" s="74"/>
    </row>
    <row r="92" ht="15">
      <c r="H92" s="72"/>
    </row>
    <row r="93" ht="15">
      <c r="H93" s="72"/>
    </row>
    <row r="94" ht="15">
      <c r="H94" s="72"/>
    </row>
    <row r="95" ht="15">
      <c r="H95" s="72"/>
    </row>
    <row r="96" ht="15">
      <c r="H96" s="72"/>
    </row>
    <row r="97" ht="15">
      <c r="H97" s="72"/>
    </row>
    <row r="98" ht="15">
      <c r="H98" s="72"/>
    </row>
    <row r="99" ht="15">
      <c r="H99" s="72"/>
    </row>
    <row r="100" ht="15">
      <c r="H100" s="72"/>
    </row>
    <row r="101" ht="15">
      <c r="H101" s="72"/>
    </row>
    <row r="102" ht="15">
      <c r="H102" s="72"/>
    </row>
    <row r="103" spans="1:8" ht="18">
      <c r="A103" s="70"/>
      <c r="B103" s="70"/>
      <c r="C103" s="70"/>
      <c r="D103" s="70"/>
      <c r="E103" s="70"/>
      <c r="F103" s="70"/>
      <c r="G103" s="70"/>
      <c r="H103" s="70"/>
    </row>
    <row r="106" spans="1:7" ht="20.25">
      <c r="A106" s="69"/>
      <c r="B106" s="69"/>
      <c r="D106" s="72"/>
      <c r="E106" s="72"/>
      <c r="F106" s="72"/>
      <c r="G106" s="72"/>
    </row>
    <row r="107" spans="4:7" ht="15">
      <c r="D107" s="72"/>
      <c r="E107" s="72"/>
      <c r="F107" s="72"/>
      <c r="G107" s="72"/>
    </row>
    <row r="122" spans="1:7" ht="18">
      <c r="A122" s="70"/>
      <c r="B122" s="70"/>
      <c r="C122" s="70"/>
      <c r="D122" s="70"/>
      <c r="E122" s="70"/>
      <c r="F122" s="70"/>
      <c r="G122" s="70"/>
    </row>
    <row r="125" ht="20.25">
      <c r="A125" s="69"/>
    </row>
    <row r="141" spans="1:7" ht="18">
      <c r="A141" s="70"/>
      <c r="B141" s="70"/>
      <c r="C141" s="70"/>
      <c r="D141" s="70"/>
      <c r="E141" s="70"/>
      <c r="F141" s="70"/>
      <c r="G141" s="70"/>
    </row>
    <row r="144" spans="1:7" ht="20.25">
      <c r="A144" s="69"/>
      <c r="D144" s="72"/>
      <c r="E144" s="72"/>
      <c r="F144" s="72"/>
      <c r="G144" s="72"/>
    </row>
    <row r="145" spans="4:7" ht="15">
      <c r="D145" s="72"/>
      <c r="E145" s="72"/>
      <c r="F145" s="72"/>
      <c r="G145" s="72"/>
    </row>
    <row r="160" spans="1:7" ht="18">
      <c r="A160" s="70"/>
      <c r="B160" s="70"/>
      <c r="C160" s="70"/>
      <c r="D160" s="70"/>
      <c r="E160" s="70"/>
      <c r="F160" s="70"/>
      <c r="G160" s="70"/>
    </row>
  </sheetData>
  <sheetProtection/>
  <printOptions/>
  <pageMargins left="0.75" right="0.75" top="1" bottom="1" header="0.5118055555555556" footer="0.5118055555555556"/>
  <pageSetup fitToHeight="1" fitToWidth="1"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B6:F32"/>
  <sheetViews>
    <sheetView showGridLines="0" zoomScale="75" zoomScaleNormal="75" zoomScalePageLayoutView="0" workbookViewId="0" topLeftCell="A1">
      <selection activeCell="E11" sqref="E11"/>
    </sheetView>
  </sheetViews>
  <sheetFormatPr defaultColWidth="8.796875" defaultRowHeight="15.75"/>
  <cols>
    <col min="2" max="2" width="5.296875" style="0" customWidth="1"/>
    <col min="3" max="3" width="6.19921875" style="0" customWidth="1"/>
    <col min="4" max="4" width="2.796875" style="0" customWidth="1"/>
    <col min="5" max="5" width="19.59765625" style="0" customWidth="1"/>
    <col min="6" max="6" width="17.296875" style="0" customWidth="1"/>
  </cols>
  <sheetData>
    <row r="6" ht="15.75">
      <c r="B6" t="s">
        <v>158</v>
      </c>
    </row>
    <row r="10" spans="2:6" ht="16.5" thickBot="1">
      <c r="B10" s="9" t="s">
        <v>31</v>
      </c>
      <c r="C10" s="10" t="s">
        <v>32</v>
      </c>
      <c r="D10" s="11"/>
      <c r="E10" s="10" t="s">
        <v>33</v>
      </c>
      <c r="F10" s="12" t="s">
        <v>34</v>
      </c>
    </row>
    <row r="11" spans="2:6" ht="15.75">
      <c r="B11" s="13" t="s">
        <v>35</v>
      </c>
      <c r="C11" s="14">
        <v>12</v>
      </c>
      <c r="D11" s="15"/>
      <c r="E11" s="239" t="s">
        <v>36</v>
      </c>
      <c r="F11" s="240" t="s">
        <v>159</v>
      </c>
    </row>
    <row r="12" spans="2:6" ht="15.75">
      <c r="B12" s="17" t="s">
        <v>37</v>
      </c>
      <c r="C12" s="18"/>
      <c r="D12" s="18"/>
      <c r="E12" s="239" t="s">
        <v>38</v>
      </c>
      <c r="F12" s="240" t="s">
        <v>160</v>
      </c>
    </row>
    <row r="13" spans="2:6" ht="15.75">
      <c r="B13" s="17" t="s">
        <v>39</v>
      </c>
      <c r="C13" s="19">
        <v>14</v>
      </c>
      <c r="D13" s="18"/>
      <c r="E13" s="239" t="s">
        <v>40</v>
      </c>
      <c r="F13" s="240" t="s">
        <v>161</v>
      </c>
    </row>
    <row r="14" spans="2:6" ht="15.75">
      <c r="B14" s="17" t="s">
        <v>41</v>
      </c>
      <c r="C14" s="19">
        <v>20</v>
      </c>
      <c r="D14" s="18"/>
      <c r="E14" s="239" t="s">
        <v>162</v>
      </c>
      <c r="F14" s="240" t="s">
        <v>163</v>
      </c>
    </row>
    <row r="15" spans="2:6" ht="15.75">
      <c r="B15" s="17" t="s">
        <v>43</v>
      </c>
      <c r="C15" s="19">
        <v>4</v>
      </c>
      <c r="D15" s="18"/>
      <c r="E15" s="239" t="s">
        <v>42</v>
      </c>
      <c r="F15" s="240" t="s">
        <v>164</v>
      </c>
    </row>
    <row r="16" spans="2:6" ht="15.75">
      <c r="B16" s="17" t="s">
        <v>45</v>
      </c>
      <c r="C16" s="19">
        <v>15</v>
      </c>
      <c r="D16" s="18"/>
      <c r="E16" s="239" t="s">
        <v>46</v>
      </c>
      <c r="F16" s="240" t="s">
        <v>165</v>
      </c>
    </row>
    <row r="17" spans="2:6" ht="15.75">
      <c r="B17" s="17" t="s">
        <v>47</v>
      </c>
      <c r="C17" s="19">
        <v>10</v>
      </c>
      <c r="D17" s="18"/>
      <c r="E17" s="239" t="s">
        <v>48</v>
      </c>
      <c r="F17" s="240" t="s">
        <v>165</v>
      </c>
    </row>
    <row r="18" spans="2:6" ht="15.75">
      <c r="B18" s="17" t="s">
        <v>49</v>
      </c>
      <c r="C18" s="19">
        <v>7</v>
      </c>
      <c r="D18" s="18"/>
      <c r="E18" s="239" t="s">
        <v>50</v>
      </c>
      <c r="F18" s="240" t="s">
        <v>166</v>
      </c>
    </row>
    <row r="19" spans="2:6" ht="15.75">
      <c r="B19" s="17" t="s">
        <v>51</v>
      </c>
      <c r="C19" s="19">
        <v>6</v>
      </c>
      <c r="D19" s="18"/>
      <c r="E19" s="239" t="s">
        <v>157</v>
      </c>
      <c r="F19" s="240" t="s">
        <v>167</v>
      </c>
    </row>
    <row r="20" spans="2:6" ht="15.75">
      <c r="B20" s="17" t="s">
        <v>52</v>
      </c>
      <c r="C20" s="19">
        <v>18</v>
      </c>
      <c r="D20" s="18"/>
      <c r="E20" s="239" t="s">
        <v>53</v>
      </c>
      <c r="F20" s="240" t="s">
        <v>168</v>
      </c>
    </row>
    <row r="21" spans="2:6" ht="15.75">
      <c r="B21" s="17" t="s">
        <v>54</v>
      </c>
      <c r="C21" s="19">
        <v>17</v>
      </c>
      <c r="D21" s="18"/>
      <c r="E21" s="239" t="s">
        <v>55</v>
      </c>
      <c r="F21" s="240" t="s">
        <v>169</v>
      </c>
    </row>
    <row r="22" spans="2:6" ht="15.75">
      <c r="B22" s="17" t="s">
        <v>56</v>
      </c>
      <c r="C22" s="19">
        <v>17</v>
      </c>
      <c r="D22" s="18"/>
      <c r="E22" s="239" t="s">
        <v>57</v>
      </c>
      <c r="F22" s="240" t="s">
        <v>170</v>
      </c>
    </row>
    <row r="23" spans="2:6" ht="15.75">
      <c r="B23" s="17" t="s">
        <v>58</v>
      </c>
      <c r="C23" s="19">
        <v>16</v>
      </c>
      <c r="D23" s="18"/>
      <c r="E23" s="239" t="s">
        <v>59</v>
      </c>
      <c r="F23" s="240" t="s">
        <v>171</v>
      </c>
    </row>
    <row r="24" spans="2:6" ht="15.75">
      <c r="B24" s="17" t="s">
        <v>60</v>
      </c>
      <c r="C24" s="19">
        <v>8</v>
      </c>
      <c r="D24" s="18"/>
      <c r="E24" s="239" t="s">
        <v>61</v>
      </c>
      <c r="F24" s="240" t="s">
        <v>172</v>
      </c>
    </row>
    <row r="25" spans="2:6" ht="15.75">
      <c r="B25" s="17" t="s">
        <v>62</v>
      </c>
      <c r="C25" s="19"/>
      <c r="D25" s="18"/>
      <c r="E25" s="239" t="s">
        <v>71</v>
      </c>
      <c r="F25" s="240" t="s">
        <v>173</v>
      </c>
    </row>
    <row r="26" spans="2:6" ht="15.75">
      <c r="B26" s="17" t="s">
        <v>64</v>
      </c>
      <c r="C26" s="18">
        <v>9</v>
      </c>
      <c r="D26" s="18"/>
      <c r="E26" s="239" t="s">
        <v>65</v>
      </c>
      <c r="F26" s="240" t="s">
        <v>174</v>
      </c>
    </row>
    <row r="27" spans="2:6" ht="15.75">
      <c r="B27" s="17" t="s">
        <v>66</v>
      </c>
      <c r="C27" s="18">
        <v>14</v>
      </c>
      <c r="D27" s="18"/>
      <c r="E27" s="239" t="s">
        <v>175</v>
      </c>
      <c r="F27" s="240" t="s">
        <v>176</v>
      </c>
    </row>
    <row r="28" spans="2:6" ht="15.75">
      <c r="B28" s="17" t="s">
        <v>68</v>
      </c>
      <c r="C28" s="18">
        <v>5</v>
      </c>
      <c r="D28" s="18"/>
      <c r="E28" s="239" t="s">
        <v>67</v>
      </c>
      <c r="F28" s="240" t="s">
        <v>177</v>
      </c>
    </row>
    <row r="29" spans="2:6" ht="15.75">
      <c r="B29" s="17" t="s">
        <v>70</v>
      </c>
      <c r="C29" s="18">
        <v>21</v>
      </c>
      <c r="D29" s="18"/>
      <c r="E29" s="239" t="s">
        <v>212</v>
      </c>
      <c r="F29" s="240"/>
    </row>
    <row r="30" spans="2:6" ht="15.75">
      <c r="B30" s="17" t="s">
        <v>72</v>
      </c>
      <c r="C30" s="19"/>
      <c r="D30" s="18"/>
      <c r="E30" s="239" t="s">
        <v>69</v>
      </c>
      <c r="F30" s="240" t="s">
        <v>178</v>
      </c>
    </row>
    <row r="31" spans="2:6" ht="15.75">
      <c r="B31" s="17" t="s">
        <v>74</v>
      </c>
      <c r="C31" s="18"/>
      <c r="D31" s="18"/>
      <c r="E31" s="239" t="s">
        <v>73</v>
      </c>
      <c r="F31" s="240"/>
    </row>
    <row r="32" spans="2:6" ht="15.75">
      <c r="B32" s="21"/>
      <c r="C32" s="19"/>
      <c r="D32" s="18"/>
      <c r="E32" s="19"/>
      <c r="F32" s="20"/>
    </row>
  </sheetData>
  <sheetProtection/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List34">
    <pageSetUpPr fitToPage="1"/>
  </sheetPr>
  <dimension ref="A1:K53"/>
  <sheetViews>
    <sheetView showGridLines="0" zoomScale="75" zoomScaleNormal="75" zoomScalePageLayoutView="0" workbookViewId="0" topLeftCell="A1">
      <selection activeCell="A42" sqref="A42"/>
    </sheetView>
  </sheetViews>
  <sheetFormatPr defaultColWidth="8.8984375" defaultRowHeight="15.75"/>
  <cols>
    <col min="1" max="1" width="6.19921875" style="22" customWidth="1"/>
    <col min="2" max="2" width="1.8984375" style="22" customWidth="1"/>
    <col min="3" max="3" width="15.69921875" style="22" customWidth="1"/>
    <col min="4" max="4" width="5.296875" style="22" customWidth="1"/>
    <col min="5" max="5" width="8" style="22" customWidth="1"/>
    <col min="6" max="6" width="6.8984375" style="22" customWidth="1"/>
    <col min="7" max="7" width="8.8984375" style="22" customWidth="1"/>
    <col min="8" max="8" width="6.09765625" style="22" customWidth="1"/>
    <col min="9" max="9" width="7.09765625" style="22" customWidth="1"/>
    <col min="10" max="10" width="5.796875" style="22" customWidth="1"/>
    <col min="11" max="11" width="6.8984375" style="22" customWidth="1"/>
    <col min="12" max="16384" width="8.8984375" style="22" customWidth="1"/>
  </cols>
  <sheetData>
    <row r="1" ht="15">
      <c r="J1" s="23"/>
    </row>
    <row r="2" spans="1:8" ht="15">
      <c r="A2" s="22" t="s">
        <v>76</v>
      </c>
      <c r="D2" s="22">
        <f>rozpis!D27</f>
        <v>352</v>
      </c>
      <c r="F2" s="22" t="s">
        <v>77</v>
      </c>
      <c r="H2" s="22">
        <f>rozpis!A46+rozpis!A27</f>
        <v>36</v>
      </c>
    </row>
    <row r="4" spans="1:9" ht="23.25">
      <c r="A4" s="24" t="s">
        <v>78</v>
      </c>
      <c r="E4" s="24" t="str">
        <f>rozpis!F22</f>
        <v>venku</v>
      </c>
      <c r="G4" s="24" t="s">
        <v>79</v>
      </c>
      <c r="I4" s="25">
        <f>rozpis!E27</f>
        <v>40958</v>
      </c>
    </row>
    <row r="5" spans="1:10" ht="30">
      <c r="A5" s="26" t="s">
        <v>80</v>
      </c>
      <c r="B5" s="27"/>
      <c r="C5" s="27" t="str">
        <f>rozpis!H27</f>
        <v>Sokol Jilemnice </v>
      </c>
      <c r="F5" s="27"/>
      <c r="G5" s="28">
        <f>E32</f>
        <v>61</v>
      </c>
      <c r="H5" s="28" t="s">
        <v>81</v>
      </c>
      <c r="I5" s="28">
        <f>E35</f>
        <v>83</v>
      </c>
      <c r="J5" s="27"/>
    </row>
    <row r="6" spans="1:10" ht="30">
      <c r="A6" s="29">
        <f>IF(G5&gt;I5,1,0)</f>
        <v>0</v>
      </c>
      <c r="B6" s="27"/>
      <c r="C6" s="29">
        <f>IF(I5&gt;G5,1,0)</f>
        <v>1</v>
      </c>
      <c r="F6" s="30" t="s">
        <v>82</v>
      </c>
      <c r="G6" s="31">
        <v>37</v>
      </c>
      <c r="H6" s="31" t="s">
        <v>81</v>
      </c>
      <c r="I6" s="31">
        <v>38</v>
      </c>
      <c r="J6" s="32" t="s">
        <v>83</v>
      </c>
    </row>
    <row r="7" spans="1:4" ht="15.75">
      <c r="A7" s="65" t="s">
        <v>84</v>
      </c>
      <c r="C7" s="22" t="str">
        <f>rozpis!I27</f>
        <v>Král</v>
      </c>
      <c r="D7" s="22" t="str">
        <f>rozpis!J27</f>
        <v>Paj</v>
      </c>
    </row>
    <row r="9" spans="1:11" ht="18" customHeight="1">
      <c r="A9" s="33" t="s">
        <v>85</v>
      </c>
      <c r="B9" s="34"/>
      <c r="C9" s="34"/>
      <c r="D9" s="35"/>
      <c r="E9" s="36" t="s">
        <v>86</v>
      </c>
      <c r="F9" s="36" t="s">
        <v>87</v>
      </c>
      <c r="G9" s="36" t="s">
        <v>88</v>
      </c>
      <c r="H9" s="37" t="s">
        <v>89</v>
      </c>
      <c r="I9" s="38"/>
      <c r="J9" s="38"/>
      <c r="K9" s="39" t="s">
        <v>90</v>
      </c>
    </row>
    <row r="10" spans="1:11" ht="18" customHeight="1">
      <c r="A10" s="9" t="s">
        <v>32</v>
      </c>
      <c r="B10" s="11"/>
      <c r="C10" s="10" t="s">
        <v>33</v>
      </c>
      <c r="D10" s="12" t="s">
        <v>91</v>
      </c>
      <c r="E10" s="12" t="s">
        <v>92</v>
      </c>
      <c r="F10" s="40"/>
      <c r="G10" s="40"/>
      <c r="H10" s="12" t="s">
        <v>93</v>
      </c>
      <c r="I10" s="41" t="s">
        <v>94</v>
      </c>
      <c r="J10" s="41" t="s">
        <v>95</v>
      </c>
      <c r="K10" s="42" t="s">
        <v>92</v>
      </c>
    </row>
    <row r="11" spans="1:11" ht="18" customHeight="1">
      <c r="A11" s="13">
        <f>soupiska!C11</f>
        <v>12</v>
      </c>
      <c r="B11" s="15"/>
      <c r="C11" s="14" t="str">
        <f>soupiska!E11</f>
        <v>Čechovský Marek</v>
      </c>
      <c r="D11" s="16">
        <v>0</v>
      </c>
      <c r="E11" s="16">
        <f aca="true" t="shared" si="0" ref="E11:E31">IF(D11=0,"",3*F11+2*G11+I11)</f>
      </c>
      <c r="F11" s="16"/>
      <c r="G11" s="16"/>
      <c r="H11" s="16"/>
      <c r="I11" s="43"/>
      <c r="J11" s="43" t="str">
        <f aca="true" t="shared" si="1" ref="J11:J31">IF(AND(H11=0,I11=0)," - ",ROUND(I11*100/H11,1))</f>
        <v> - </v>
      </c>
      <c r="K11" s="44"/>
    </row>
    <row r="12" spans="1:11" ht="18" customHeight="1">
      <c r="A12" s="21">
        <f>soupiska!C12</f>
        <v>0</v>
      </c>
      <c r="B12" s="18"/>
      <c r="C12" s="19" t="str">
        <f>soupiska!E12</f>
        <v>Dostál Radek</v>
      </c>
      <c r="D12" s="20">
        <v>0</v>
      </c>
      <c r="E12" s="20">
        <f t="shared" si="0"/>
      </c>
      <c r="F12" s="20"/>
      <c r="G12" s="20"/>
      <c r="H12" s="20"/>
      <c r="I12" s="45"/>
      <c r="J12" s="45" t="str">
        <f t="shared" si="1"/>
        <v> - </v>
      </c>
      <c r="K12" s="46"/>
    </row>
    <row r="13" spans="1:11" ht="18" customHeight="1">
      <c r="A13" s="21">
        <f>soupiska!C13</f>
        <v>14</v>
      </c>
      <c r="B13" s="18"/>
      <c r="C13" s="19" t="str">
        <f>soupiska!E13</f>
        <v>Ducháček Ludvík</v>
      </c>
      <c r="D13" s="20">
        <v>0</v>
      </c>
      <c r="E13" s="20">
        <f t="shared" si="0"/>
      </c>
      <c r="F13" s="20"/>
      <c r="G13" s="20"/>
      <c r="H13" s="20"/>
      <c r="I13" s="45"/>
      <c r="J13" s="45" t="str">
        <f t="shared" si="1"/>
        <v> - </v>
      </c>
      <c r="K13" s="46"/>
    </row>
    <row r="14" spans="1:11" ht="18" customHeight="1">
      <c r="A14" s="21">
        <f>soupiska!C14</f>
        <v>20</v>
      </c>
      <c r="B14" s="18"/>
      <c r="C14" s="19" t="str">
        <f>soupiska!E14</f>
        <v>Dvořák Milan</v>
      </c>
      <c r="D14" s="20">
        <v>1</v>
      </c>
      <c r="E14" s="20">
        <f t="shared" si="0"/>
        <v>6</v>
      </c>
      <c r="F14" s="20">
        <v>0</v>
      </c>
      <c r="G14" s="20">
        <v>2</v>
      </c>
      <c r="H14" s="20">
        <v>6</v>
      </c>
      <c r="I14" s="45">
        <v>2</v>
      </c>
      <c r="J14" s="45">
        <f t="shared" si="1"/>
        <v>33.3</v>
      </c>
      <c r="K14" s="46">
        <v>1</v>
      </c>
    </row>
    <row r="15" spans="1:11" ht="18" customHeight="1">
      <c r="A15" s="21">
        <f>soupiska!C15</f>
        <v>4</v>
      </c>
      <c r="B15" s="18"/>
      <c r="C15" s="19" t="str">
        <f>soupiska!E15</f>
        <v>Fiksa Ondřej</v>
      </c>
      <c r="D15" s="20">
        <v>1</v>
      </c>
      <c r="E15" s="20">
        <f>IF(D15=0,"",3*F15+2*G15+I15)</f>
        <v>20</v>
      </c>
      <c r="F15" s="20">
        <v>1</v>
      </c>
      <c r="G15" s="20">
        <v>5</v>
      </c>
      <c r="H15" s="20">
        <v>9</v>
      </c>
      <c r="I15" s="45">
        <v>7</v>
      </c>
      <c r="J15" s="45">
        <f>IF(AND(H15=0,I15=0)," - ",ROUND(I15*100/H15,1))</f>
        <v>77.8</v>
      </c>
      <c r="K15" s="46">
        <v>2</v>
      </c>
    </row>
    <row r="16" spans="1:11" ht="18" customHeight="1">
      <c r="A16" s="21">
        <f>soupiska!C16</f>
        <v>15</v>
      </c>
      <c r="B16" s="18"/>
      <c r="C16" s="19" t="str">
        <f>soupiska!E16</f>
        <v>Hedvičák Jaroslav</v>
      </c>
      <c r="D16" s="20">
        <v>0</v>
      </c>
      <c r="E16" s="20">
        <f t="shared" si="0"/>
      </c>
      <c r="F16" s="20"/>
      <c r="G16" s="20"/>
      <c r="H16" s="20"/>
      <c r="I16" s="45"/>
      <c r="J16" s="45" t="str">
        <f>IF(AND(H16=0,I16=0)," - ",ROUND(I16*100/H16,1))</f>
        <v> - </v>
      </c>
      <c r="K16" s="46"/>
    </row>
    <row r="17" spans="1:11" ht="18" customHeight="1">
      <c r="A17" s="21">
        <f>soupiska!C17</f>
        <v>10</v>
      </c>
      <c r="B17" s="18"/>
      <c r="C17" s="19" t="str">
        <f>soupiska!E17</f>
        <v>Krontorád Pavel</v>
      </c>
      <c r="D17" s="20">
        <v>0</v>
      </c>
      <c r="E17" s="20">
        <f t="shared" si="0"/>
      </c>
      <c r="F17" s="20"/>
      <c r="G17" s="20"/>
      <c r="H17" s="20"/>
      <c r="I17" s="45"/>
      <c r="J17" s="45" t="str">
        <f>IF(AND(H17=0,I17=0)," - ",ROUND(I17*100/H17,1))</f>
        <v> - </v>
      </c>
      <c r="K17" s="46"/>
    </row>
    <row r="18" spans="1:11" ht="18" customHeight="1">
      <c r="A18" s="21">
        <f>soupiska!C18</f>
        <v>7</v>
      </c>
      <c r="B18" s="18"/>
      <c r="C18" s="19" t="str">
        <f>soupiska!E18</f>
        <v>Krontorád Vít</v>
      </c>
      <c r="D18" s="20">
        <v>1</v>
      </c>
      <c r="E18" s="20">
        <f t="shared" si="0"/>
        <v>22</v>
      </c>
      <c r="F18" s="20">
        <v>0</v>
      </c>
      <c r="G18" s="20">
        <v>10</v>
      </c>
      <c r="H18" s="20">
        <v>2</v>
      </c>
      <c r="I18" s="45">
        <v>2</v>
      </c>
      <c r="J18" s="45">
        <f t="shared" si="1"/>
        <v>100</v>
      </c>
      <c r="K18" s="46">
        <v>3</v>
      </c>
    </row>
    <row r="19" spans="1:11" ht="18" customHeight="1">
      <c r="A19" s="21">
        <f>soupiska!C19</f>
        <v>6</v>
      </c>
      <c r="B19" s="18"/>
      <c r="C19" s="19" t="str">
        <f>soupiska!E19</f>
        <v>Krška Josef</v>
      </c>
      <c r="D19" s="20">
        <v>0</v>
      </c>
      <c r="E19" s="20">
        <f t="shared" si="0"/>
      </c>
      <c r="F19" s="20"/>
      <c r="G19" s="20"/>
      <c r="H19" s="20"/>
      <c r="I19" s="45"/>
      <c r="J19" s="45" t="str">
        <f t="shared" si="1"/>
        <v> - </v>
      </c>
      <c r="K19" s="46"/>
    </row>
    <row r="20" spans="1:11" ht="18" customHeight="1">
      <c r="A20" s="21">
        <f>soupiska!C20</f>
        <v>18</v>
      </c>
      <c r="B20" s="18"/>
      <c r="C20" s="19" t="str">
        <f>soupiska!E20</f>
        <v>Maca Radek</v>
      </c>
      <c r="D20" s="20">
        <v>0</v>
      </c>
      <c r="E20" s="20">
        <f t="shared" si="0"/>
      </c>
      <c r="F20" s="20"/>
      <c r="G20" s="20"/>
      <c r="H20" s="20"/>
      <c r="I20" s="45"/>
      <c r="J20" s="45" t="str">
        <f t="shared" si="1"/>
        <v> - </v>
      </c>
      <c r="K20" s="46"/>
    </row>
    <row r="21" spans="1:11" ht="18" customHeight="1">
      <c r="A21" s="21">
        <f>soupiska!C21</f>
        <v>17</v>
      </c>
      <c r="B21" s="18"/>
      <c r="C21" s="19" t="str">
        <f>soupiska!E21</f>
        <v>Müller Tomáš</v>
      </c>
      <c r="D21" s="20">
        <v>0</v>
      </c>
      <c r="E21" s="20">
        <f t="shared" si="0"/>
      </c>
      <c r="F21" s="20"/>
      <c r="G21" s="20"/>
      <c r="H21" s="20"/>
      <c r="I21" s="45"/>
      <c r="J21" s="45" t="str">
        <f t="shared" si="1"/>
        <v> - </v>
      </c>
      <c r="K21" s="46"/>
    </row>
    <row r="22" spans="1:11" ht="18" customHeight="1">
      <c r="A22" s="21">
        <f>soupiska!C22</f>
        <v>17</v>
      </c>
      <c r="B22" s="18"/>
      <c r="C22" s="19" t="str">
        <f>soupiska!E22</f>
        <v>Müller Petr</v>
      </c>
      <c r="D22" s="20">
        <v>0</v>
      </c>
      <c r="E22" s="20">
        <f t="shared" si="0"/>
      </c>
      <c r="F22" s="20"/>
      <c r="G22" s="20"/>
      <c r="H22" s="20"/>
      <c r="I22" s="45"/>
      <c r="J22" s="45" t="str">
        <f t="shared" si="1"/>
        <v> - </v>
      </c>
      <c r="K22" s="46"/>
    </row>
    <row r="23" spans="1:11" ht="18" customHeight="1">
      <c r="A23" s="21">
        <f>soupiska!C23</f>
        <v>16</v>
      </c>
      <c r="B23" s="18"/>
      <c r="C23" s="19" t="str">
        <f>soupiska!E23</f>
        <v>Nepustil Petr</v>
      </c>
      <c r="D23" s="20">
        <v>1</v>
      </c>
      <c r="E23" s="20">
        <f t="shared" si="0"/>
        <v>0</v>
      </c>
      <c r="F23" s="20">
        <v>0</v>
      </c>
      <c r="G23" s="20">
        <v>0</v>
      </c>
      <c r="H23" s="20">
        <v>2</v>
      </c>
      <c r="I23" s="45">
        <v>0</v>
      </c>
      <c r="J23" s="45">
        <f t="shared" si="1"/>
        <v>0</v>
      </c>
      <c r="K23" s="46">
        <v>3</v>
      </c>
    </row>
    <row r="24" spans="1:11" ht="18" customHeight="1">
      <c r="A24" s="21">
        <f>soupiska!C24</f>
        <v>8</v>
      </c>
      <c r="B24" s="18"/>
      <c r="C24" s="19" t="str">
        <f>soupiska!E24</f>
        <v>Petr Martin</v>
      </c>
      <c r="D24" s="20">
        <v>0</v>
      </c>
      <c r="E24" s="20">
        <f t="shared" si="0"/>
      </c>
      <c r="F24" s="20"/>
      <c r="G24" s="20"/>
      <c r="H24" s="20"/>
      <c r="I24" s="45"/>
      <c r="J24" s="45" t="str">
        <f t="shared" si="1"/>
        <v> - </v>
      </c>
      <c r="K24" s="46"/>
    </row>
    <row r="25" spans="1:11" ht="18" customHeight="1">
      <c r="A25" s="21">
        <f>soupiska!C25</f>
        <v>0</v>
      </c>
      <c r="B25" s="18"/>
      <c r="C25" s="19" t="str">
        <f>soupiska!E25</f>
        <v>Teplý Petr</v>
      </c>
      <c r="D25" s="20">
        <v>0</v>
      </c>
      <c r="E25" s="20">
        <f t="shared" si="0"/>
      </c>
      <c r="F25" s="20"/>
      <c r="G25" s="20"/>
      <c r="H25" s="20"/>
      <c r="I25" s="45"/>
      <c r="J25" s="45" t="str">
        <f t="shared" si="1"/>
        <v> - </v>
      </c>
      <c r="K25" s="46"/>
    </row>
    <row r="26" spans="1:11" ht="18" customHeight="1">
      <c r="A26" s="21">
        <f>soupiska!C26</f>
        <v>9</v>
      </c>
      <c r="B26" s="18"/>
      <c r="C26" s="19" t="str">
        <f>soupiska!E26</f>
        <v>Rychtář Jan</v>
      </c>
      <c r="D26" s="20">
        <v>0</v>
      </c>
      <c r="E26" s="20">
        <f t="shared" si="0"/>
      </c>
      <c r="F26" s="20"/>
      <c r="G26" s="20"/>
      <c r="H26" s="20"/>
      <c r="I26" s="45"/>
      <c r="J26" s="45" t="str">
        <f t="shared" si="1"/>
        <v> - </v>
      </c>
      <c r="K26" s="46"/>
    </row>
    <row r="27" spans="1:11" ht="18" customHeight="1">
      <c r="A27" s="21">
        <f>soupiska!C27</f>
        <v>14</v>
      </c>
      <c r="B27" s="18"/>
      <c r="C27" s="19" t="str">
        <f>soupiska!E27</f>
        <v>Slezák Jakub</v>
      </c>
      <c r="D27" s="20">
        <v>0</v>
      </c>
      <c r="E27" s="20">
        <f t="shared" si="0"/>
      </c>
      <c r="F27" s="20"/>
      <c r="G27" s="20"/>
      <c r="H27" s="20"/>
      <c r="I27" s="45"/>
      <c r="J27" s="45" t="str">
        <f t="shared" si="1"/>
        <v> - </v>
      </c>
      <c r="K27" s="46"/>
    </row>
    <row r="28" spans="1:11" ht="18" customHeight="1">
      <c r="A28" s="21">
        <f>soupiska!C28</f>
        <v>5</v>
      </c>
      <c r="B28" s="18"/>
      <c r="C28" s="19" t="str">
        <f>soupiska!E28</f>
        <v>Straka Tomáš</v>
      </c>
      <c r="D28" s="20">
        <v>0</v>
      </c>
      <c r="E28" s="20">
        <f t="shared" si="0"/>
      </c>
      <c r="F28" s="20"/>
      <c r="G28" s="20"/>
      <c r="H28" s="20"/>
      <c r="I28" s="45"/>
      <c r="J28" s="45" t="str">
        <f t="shared" si="1"/>
        <v> - </v>
      </c>
      <c r="K28" s="46"/>
    </row>
    <row r="29" spans="1:11" ht="18" customHeight="1">
      <c r="A29" s="21">
        <f>soupiska!C29</f>
        <v>21</v>
      </c>
      <c r="B29" s="18"/>
      <c r="C29" s="19" t="str">
        <f>soupiska!E29</f>
        <v>Stríž Rostislav</v>
      </c>
      <c r="D29" s="20">
        <v>1</v>
      </c>
      <c r="E29" s="20">
        <f t="shared" si="0"/>
        <v>13</v>
      </c>
      <c r="F29" s="20">
        <v>0</v>
      </c>
      <c r="G29" s="20">
        <v>6</v>
      </c>
      <c r="H29" s="20">
        <v>4</v>
      </c>
      <c r="I29" s="45">
        <v>1</v>
      </c>
      <c r="J29" s="45">
        <f t="shared" si="1"/>
        <v>25</v>
      </c>
      <c r="K29" s="46">
        <v>0</v>
      </c>
    </row>
    <row r="30" spans="1:11" ht="18" customHeight="1">
      <c r="A30" s="21">
        <f>soupiska!C30</f>
        <v>0</v>
      </c>
      <c r="B30" s="18"/>
      <c r="C30" s="19" t="str">
        <f>soupiska!E30</f>
        <v>Šulc Michal</v>
      </c>
      <c r="D30" s="20">
        <v>0</v>
      </c>
      <c r="E30" s="20">
        <f t="shared" si="0"/>
      </c>
      <c r="F30" s="20"/>
      <c r="G30" s="20"/>
      <c r="H30" s="20"/>
      <c r="I30" s="45"/>
      <c r="J30" s="45" t="str">
        <f t="shared" si="1"/>
        <v> - </v>
      </c>
      <c r="K30" s="46"/>
    </row>
    <row r="31" spans="1:11" ht="18" customHeight="1">
      <c r="A31" s="21">
        <f>soupiska!C31</f>
        <v>0</v>
      </c>
      <c r="B31" s="18"/>
      <c r="C31" s="19" t="str">
        <f>soupiska!E31</f>
        <v>Trojan Pavel</v>
      </c>
      <c r="D31" s="20">
        <v>0</v>
      </c>
      <c r="E31" s="20">
        <f t="shared" si="0"/>
      </c>
      <c r="F31" s="20"/>
      <c r="G31" s="20"/>
      <c r="H31" s="20"/>
      <c r="I31" s="45"/>
      <c r="J31" s="45" t="str">
        <f t="shared" si="1"/>
        <v> - </v>
      </c>
      <c r="K31" s="46"/>
    </row>
    <row r="32" spans="1:11" ht="18" customHeight="1">
      <c r="A32" s="47"/>
      <c r="B32" s="48"/>
      <c r="C32" s="49" t="s">
        <v>96</v>
      </c>
      <c r="D32" s="50">
        <f aca="true" t="shared" si="2" ref="D32:I32">SUM(D11:D31)</f>
        <v>5</v>
      </c>
      <c r="E32" s="50">
        <f t="shared" si="2"/>
        <v>61</v>
      </c>
      <c r="F32" s="50">
        <f t="shared" si="2"/>
        <v>1</v>
      </c>
      <c r="G32" s="50">
        <f t="shared" si="2"/>
        <v>23</v>
      </c>
      <c r="H32" s="50">
        <f t="shared" si="2"/>
        <v>23</v>
      </c>
      <c r="I32" s="51">
        <f t="shared" si="2"/>
        <v>12</v>
      </c>
      <c r="J32" s="51">
        <f>IF(H32=" - "," - ",ROUND(I32*100/H32,1))</f>
        <v>52.2</v>
      </c>
      <c r="K32" s="52">
        <f>SUM(K11:K31)</f>
        <v>9</v>
      </c>
    </row>
    <row r="33" spans="1:11" ht="18" customHeight="1">
      <c r="A33" s="53"/>
      <c r="B33" s="53"/>
      <c r="C33" s="53"/>
      <c r="D33" s="54"/>
      <c r="E33" s="54"/>
      <c r="F33" s="54"/>
      <c r="G33" s="54"/>
      <c r="H33" s="54"/>
      <c r="I33" s="54"/>
      <c r="J33" s="54"/>
      <c r="K33" s="54"/>
    </row>
    <row r="34" spans="1:11" ht="18" customHeight="1">
      <c r="A34" s="55"/>
      <c r="B34" s="55"/>
      <c r="C34" s="55"/>
      <c r="D34" s="56"/>
      <c r="E34" s="56"/>
      <c r="F34" s="56"/>
      <c r="G34" s="56"/>
      <c r="H34" s="56"/>
      <c r="I34" s="56"/>
      <c r="J34" s="56"/>
      <c r="K34" s="56"/>
    </row>
    <row r="35" spans="1:11" ht="18" customHeight="1">
      <c r="A35" s="57"/>
      <c r="B35" s="58"/>
      <c r="C35" s="59" t="s">
        <v>97</v>
      </c>
      <c r="D35" s="60">
        <f>D53</f>
        <v>7</v>
      </c>
      <c r="E35" s="60">
        <f>F35*3+G35*2+I35</f>
        <v>83</v>
      </c>
      <c r="F35" s="60">
        <f>F53</f>
        <v>4</v>
      </c>
      <c r="G35" s="60">
        <f>G53</f>
        <v>32</v>
      </c>
      <c r="H35" s="60">
        <f>H53</f>
        <v>8</v>
      </c>
      <c r="I35" s="61">
        <f>I53</f>
        <v>7</v>
      </c>
      <c r="J35" s="61">
        <f>IF(H35=" - "," - ",ROUND(I35*100/H35,1))</f>
        <v>87.5</v>
      </c>
      <c r="K35" s="62">
        <f>K53</f>
        <v>22</v>
      </c>
    </row>
    <row r="36" spans="1:11" ht="1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9" spans="1:11" ht="15">
      <c r="A39" s="33" t="s">
        <v>85</v>
      </c>
      <c r="B39" s="34"/>
      <c r="C39" s="34"/>
      <c r="D39" s="35"/>
      <c r="E39" s="36" t="s">
        <v>86</v>
      </c>
      <c r="F39" s="36" t="s">
        <v>87</v>
      </c>
      <c r="G39" s="36" t="s">
        <v>88</v>
      </c>
      <c r="H39" s="37" t="s">
        <v>89</v>
      </c>
      <c r="I39" s="38"/>
      <c r="J39" s="38"/>
      <c r="K39" s="39" t="s">
        <v>90</v>
      </c>
    </row>
    <row r="40" spans="1:11" ht="15">
      <c r="A40" s="9" t="s">
        <v>32</v>
      </c>
      <c r="B40" s="11"/>
      <c r="C40" s="10" t="s">
        <v>33</v>
      </c>
      <c r="D40" s="12"/>
      <c r="E40" s="12" t="s">
        <v>92</v>
      </c>
      <c r="F40" s="40"/>
      <c r="G40" s="40"/>
      <c r="H40" s="12"/>
      <c r="I40" s="41"/>
      <c r="J40" s="41" t="s">
        <v>95</v>
      </c>
      <c r="K40" s="42"/>
    </row>
    <row r="41" spans="1:11" ht="15">
      <c r="A41" s="21"/>
      <c r="B41" s="18"/>
      <c r="C41" s="19" t="s">
        <v>92</v>
      </c>
      <c r="D41" s="20">
        <v>7</v>
      </c>
      <c r="E41" s="20">
        <f aca="true" t="shared" si="3" ref="E41:E52">IF(D41=0," - ",3*F41+2*G41+I41)</f>
        <v>83</v>
      </c>
      <c r="F41" s="20">
        <v>4</v>
      </c>
      <c r="G41" s="20">
        <v>32</v>
      </c>
      <c r="H41" s="20">
        <v>8</v>
      </c>
      <c r="I41" s="45">
        <v>7</v>
      </c>
      <c r="J41" s="45">
        <f>IF(AND(H41=0,I41=0)," - ",ROUND(I41*100/H41,1))</f>
        <v>87.5</v>
      </c>
      <c r="K41" s="46">
        <v>22</v>
      </c>
    </row>
    <row r="42" spans="1:11" ht="15">
      <c r="A42" s="21"/>
      <c r="B42" s="18"/>
      <c r="C42" s="19"/>
      <c r="D42" s="20"/>
      <c r="E42" s="20" t="str">
        <f t="shared" si="3"/>
        <v> - </v>
      </c>
      <c r="F42" s="20"/>
      <c r="G42" s="20"/>
      <c r="H42" s="20"/>
      <c r="I42" s="45"/>
      <c r="J42" s="45" t="str">
        <f aca="true" t="shared" si="4" ref="J42:J52">IF(AND(H42=0,I42=0)," - ",ROUND(I42*100/H42,1))</f>
        <v> - </v>
      </c>
      <c r="K42" s="46"/>
    </row>
    <row r="43" spans="1:11" ht="15">
      <c r="A43" s="21"/>
      <c r="B43" s="18"/>
      <c r="C43" s="19"/>
      <c r="D43" s="20"/>
      <c r="E43" s="20" t="str">
        <f t="shared" si="3"/>
        <v> - </v>
      </c>
      <c r="F43" s="20"/>
      <c r="G43" s="20"/>
      <c r="H43" s="20"/>
      <c r="I43" s="45"/>
      <c r="J43" s="45" t="str">
        <f t="shared" si="4"/>
        <v> - </v>
      </c>
      <c r="K43" s="46"/>
    </row>
    <row r="44" spans="1:11" ht="15">
      <c r="A44" s="21"/>
      <c r="B44" s="18"/>
      <c r="C44" s="19"/>
      <c r="D44" s="20"/>
      <c r="E44" s="20" t="str">
        <f t="shared" si="3"/>
        <v> - </v>
      </c>
      <c r="F44" s="20"/>
      <c r="G44" s="20"/>
      <c r="H44" s="20"/>
      <c r="I44" s="45"/>
      <c r="J44" s="45" t="str">
        <f t="shared" si="4"/>
        <v> - </v>
      </c>
      <c r="K44" s="46"/>
    </row>
    <row r="45" spans="1:11" ht="15">
      <c r="A45" s="17"/>
      <c r="B45" s="18"/>
      <c r="C45" s="19"/>
      <c r="D45" s="20"/>
      <c r="E45" s="20" t="str">
        <f t="shared" si="3"/>
        <v> - </v>
      </c>
      <c r="F45" s="20"/>
      <c r="G45" s="20"/>
      <c r="H45" s="20"/>
      <c r="I45" s="45"/>
      <c r="J45" s="45" t="str">
        <f t="shared" si="4"/>
        <v> - </v>
      </c>
      <c r="K45" s="46"/>
    </row>
    <row r="46" spans="1:11" ht="15">
      <c r="A46" s="21"/>
      <c r="B46" s="18"/>
      <c r="C46" s="19"/>
      <c r="D46" s="20"/>
      <c r="E46" s="20" t="str">
        <f t="shared" si="3"/>
        <v> - </v>
      </c>
      <c r="F46" s="20"/>
      <c r="G46" s="20"/>
      <c r="H46" s="20"/>
      <c r="I46" s="45"/>
      <c r="J46" s="45" t="str">
        <f t="shared" si="4"/>
        <v> - </v>
      </c>
      <c r="K46" s="46"/>
    </row>
    <row r="47" spans="1:11" ht="15">
      <c r="A47" s="21"/>
      <c r="B47" s="18"/>
      <c r="C47" s="19"/>
      <c r="D47" s="20"/>
      <c r="E47" s="20" t="str">
        <f t="shared" si="3"/>
        <v> - </v>
      </c>
      <c r="F47" s="20"/>
      <c r="G47" s="20"/>
      <c r="H47" s="20"/>
      <c r="I47" s="45"/>
      <c r="J47" s="45" t="str">
        <f t="shared" si="4"/>
        <v> - </v>
      </c>
      <c r="K47" s="46"/>
    </row>
    <row r="48" spans="1:11" ht="15">
      <c r="A48" s="21"/>
      <c r="B48" s="18"/>
      <c r="C48" s="19"/>
      <c r="D48" s="20"/>
      <c r="E48" s="20" t="str">
        <f t="shared" si="3"/>
        <v> - </v>
      </c>
      <c r="F48" s="20"/>
      <c r="G48" s="20"/>
      <c r="H48" s="20"/>
      <c r="I48" s="45"/>
      <c r="J48" s="45" t="str">
        <f t="shared" si="4"/>
        <v> - </v>
      </c>
      <c r="K48" s="46"/>
    </row>
    <row r="49" spans="1:11" ht="15">
      <c r="A49" s="21"/>
      <c r="B49" s="18"/>
      <c r="C49" s="19"/>
      <c r="D49" s="20"/>
      <c r="E49" s="20" t="str">
        <f t="shared" si="3"/>
        <v> - </v>
      </c>
      <c r="F49" s="20"/>
      <c r="G49" s="20"/>
      <c r="H49" s="20"/>
      <c r="I49" s="45"/>
      <c r="J49" s="45" t="str">
        <f t="shared" si="4"/>
        <v> - </v>
      </c>
      <c r="K49" s="46"/>
    </row>
    <row r="50" spans="1:11" ht="15">
      <c r="A50" s="21"/>
      <c r="B50" s="18"/>
      <c r="C50" s="19"/>
      <c r="D50" s="20"/>
      <c r="E50" s="20" t="str">
        <f t="shared" si="3"/>
        <v> - </v>
      </c>
      <c r="F50" s="20"/>
      <c r="G50" s="20"/>
      <c r="H50" s="20"/>
      <c r="I50" s="45"/>
      <c r="J50" s="45" t="str">
        <f t="shared" si="4"/>
        <v> - </v>
      </c>
      <c r="K50" s="46"/>
    </row>
    <row r="51" spans="1:11" ht="15">
      <c r="A51" s="21"/>
      <c r="B51" s="18"/>
      <c r="C51" s="19"/>
      <c r="D51" s="20"/>
      <c r="E51" s="20" t="str">
        <f t="shared" si="3"/>
        <v> - </v>
      </c>
      <c r="F51" s="20"/>
      <c r="G51" s="20"/>
      <c r="H51" s="20"/>
      <c r="I51" s="45"/>
      <c r="J51" s="45" t="str">
        <f t="shared" si="4"/>
        <v> - </v>
      </c>
      <c r="K51" s="46"/>
    </row>
    <row r="52" spans="1:11" ht="15">
      <c r="A52" s="21"/>
      <c r="B52" s="18"/>
      <c r="C52" s="18"/>
      <c r="D52" s="20"/>
      <c r="E52" s="20" t="str">
        <f t="shared" si="3"/>
        <v> - </v>
      </c>
      <c r="F52" s="20"/>
      <c r="G52" s="20"/>
      <c r="H52" s="20"/>
      <c r="I52" s="45"/>
      <c r="J52" s="45" t="str">
        <f t="shared" si="4"/>
        <v> - </v>
      </c>
      <c r="K52" s="46"/>
    </row>
    <row r="53" spans="1:11" ht="18">
      <c r="A53" s="47"/>
      <c r="B53" s="48"/>
      <c r="C53" s="49" t="s">
        <v>96</v>
      </c>
      <c r="D53" s="50">
        <f aca="true" t="shared" si="5" ref="D53:I53">SUM(D41:D52)</f>
        <v>7</v>
      </c>
      <c r="E53" s="50">
        <f t="shared" si="5"/>
        <v>83</v>
      </c>
      <c r="F53" s="50">
        <f t="shared" si="5"/>
        <v>4</v>
      </c>
      <c r="G53" s="50">
        <f t="shared" si="5"/>
        <v>32</v>
      </c>
      <c r="H53" s="50">
        <f t="shared" si="5"/>
        <v>8</v>
      </c>
      <c r="I53" s="51">
        <f t="shared" si="5"/>
        <v>7</v>
      </c>
      <c r="J53" s="51">
        <f>IF(H53=" - "," - ",ROUND(I53*100/H53,1))</f>
        <v>87.5</v>
      </c>
      <c r="K53" s="52">
        <f>SUM(K41:K52)</f>
        <v>22</v>
      </c>
    </row>
  </sheetData>
  <sheetProtection/>
  <printOptions/>
  <pageMargins left="0.75" right="0.75" top="1" bottom="1" header="0.5118055555555556" footer="0.5118055555555556"/>
  <pageSetup fitToHeight="1" fitToWidth="1" horizontalDpi="300" verticalDpi="300" orientation="portrait" paperSize="9" scale="8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List39">
    <pageSetUpPr fitToPage="1"/>
  </sheetPr>
  <dimension ref="A1:K53"/>
  <sheetViews>
    <sheetView showGridLines="0" zoomScale="75" zoomScaleNormal="75" zoomScalePageLayoutView="0" workbookViewId="0" topLeftCell="A1">
      <selection activeCell="E37" sqref="E37"/>
    </sheetView>
  </sheetViews>
  <sheetFormatPr defaultColWidth="8.8984375" defaultRowHeight="15.75"/>
  <cols>
    <col min="1" max="1" width="6.19921875" style="22" customWidth="1"/>
    <col min="2" max="2" width="1.8984375" style="22" customWidth="1"/>
    <col min="3" max="3" width="15.69921875" style="22" customWidth="1"/>
    <col min="4" max="4" width="5.296875" style="22" customWidth="1"/>
    <col min="5" max="5" width="8" style="22" customWidth="1"/>
    <col min="6" max="6" width="6.8984375" style="22" customWidth="1"/>
    <col min="7" max="7" width="8.8984375" style="22" customWidth="1"/>
    <col min="8" max="8" width="6.09765625" style="22" customWidth="1"/>
    <col min="9" max="9" width="9.09765625" style="22" customWidth="1"/>
    <col min="10" max="10" width="5.796875" style="22" customWidth="1"/>
    <col min="11" max="11" width="6.8984375" style="22" customWidth="1"/>
    <col min="12" max="16384" width="8.8984375" style="22" customWidth="1"/>
  </cols>
  <sheetData>
    <row r="1" ht="15">
      <c r="J1" s="23"/>
    </row>
    <row r="2" spans="1:8" ht="15">
      <c r="A2" s="22" t="s">
        <v>76</v>
      </c>
      <c r="D2" s="22">
        <f>rozpis!D28</f>
        <v>362</v>
      </c>
      <c r="F2" s="22" t="s">
        <v>77</v>
      </c>
      <c r="H2" s="22">
        <f>rozpis!A46+rozpis!A28</f>
        <v>37</v>
      </c>
    </row>
    <row r="4" spans="1:9" ht="23.25">
      <c r="A4" s="24" t="s">
        <v>78</v>
      </c>
      <c r="E4" s="24" t="str">
        <f>rozpis!F27</f>
        <v>venku</v>
      </c>
      <c r="G4" s="24" t="s">
        <v>79</v>
      </c>
      <c r="I4" s="25">
        <f>rozpis!E28</f>
        <v>40971</v>
      </c>
    </row>
    <row r="5" spans="1:10" ht="30">
      <c r="A5" s="75" t="s">
        <v>80</v>
      </c>
      <c r="B5" s="27"/>
      <c r="C5" s="27" t="str">
        <f>rozpis!H28</f>
        <v>SKB Česká Třebová </v>
      </c>
      <c r="F5" s="27"/>
      <c r="G5" s="28">
        <f>E32</f>
        <v>64</v>
      </c>
      <c r="H5" s="28" t="s">
        <v>81</v>
      </c>
      <c r="I5" s="28">
        <f>E35</f>
        <v>76</v>
      </c>
      <c r="J5" s="27"/>
    </row>
    <row r="6" spans="1:10" ht="30">
      <c r="A6" s="29">
        <f>IF(G5&gt;I5,1,0)</f>
        <v>0</v>
      </c>
      <c r="B6" s="27"/>
      <c r="C6" s="29">
        <f>IF(I5&gt;G5,1,0)</f>
        <v>1</v>
      </c>
      <c r="F6" s="30" t="s">
        <v>82</v>
      </c>
      <c r="G6" s="31">
        <v>37</v>
      </c>
      <c r="H6" s="31" t="s">
        <v>81</v>
      </c>
      <c r="I6" s="31">
        <v>39</v>
      </c>
      <c r="J6" s="32" t="s">
        <v>83</v>
      </c>
    </row>
    <row r="7" spans="1:4" ht="15">
      <c r="A7" s="22" t="s">
        <v>84</v>
      </c>
      <c r="C7" s="22" t="str">
        <f>rozpis!I28</f>
        <v>Dlouhý</v>
      </c>
      <c r="D7" s="22" t="str">
        <f>rozpis!J28</f>
        <v>Vojtíšek</v>
      </c>
    </row>
    <row r="9" spans="1:11" ht="18" customHeight="1">
      <c r="A9" s="33" t="s">
        <v>85</v>
      </c>
      <c r="B9" s="34"/>
      <c r="C9" s="34"/>
      <c r="D9" s="35"/>
      <c r="E9" s="36" t="s">
        <v>86</v>
      </c>
      <c r="F9" s="36" t="s">
        <v>87</v>
      </c>
      <c r="G9" s="36" t="s">
        <v>88</v>
      </c>
      <c r="H9" s="37" t="s">
        <v>89</v>
      </c>
      <c r="I9" s="38"/>
      <c r="J9" s="38"/>
      <c r="K9" s="39" t="s">
        <v>90</v>
      </c>
    </row>
    <row r="10" spans="1:11" ht="18" customHeight="1">
      <c r="A10" s="9" t="s">
        <v>32</v>
      </c>
      <c r="B10" s="11"/>
      <c r="C10" s="10" t="s">
        <v>33</v>
      </c>
      <c r="D10" s="12" t="s">
        <v>91</v>
      </c>
      <c r="E10" s="12" t="s">
        <v>92</v>
      </c>
      <c r="F10" s="40"/>
      <c r="G10" s="40"/>
      <c r="H10" s="12" t="s">
        <v>93</v>
      </c>
      <c r="I10" s="41" t="s">
        <v>94</v>
      </c>
      <c r="J10" s="41" t="s">
        <v>95</v>
      </c>
      <c r="K10" s="42" t="s">
        <v>92</v>
      </c>
    </row>
    <row r="11" spans="1:11" ht="18" customHeight="1">
      <c r="A11" s="13">
        <f>soupiska!C11</f>
        <v>12</v>
      </c>
      <c r="B11" s="15"/>
      <c r="C11" s="14" t="str">
        <f>soupiska!E11</f>
        <v>Čechovský Marek</v>
      </c>
      <c r="D11" s="16">
        <v>1</v>
      </c>
      <c r="E11" s="16">
        <f aca="true" t="shared" si="0" ref="E11:E31">IF(D11=0,"",3*F11+2*G11+I11)</f>
        <v>10</v>
      </c>
      <c r="F11" s="16">
        <v>0</v>
      </c>
      <c r="G11" s="16">
        <v>5</v>
      </c>
      <c r="H11" s="16">
        <v>1</v>
      </c>
      <c r="I11" s="43">
        <v>0</v>
      </c>
      <c r="J11" s="43">
        <f aca="true" t="shared" si="1" ref="J11:J31">IF(AND(H11=0,I11=0)," - ",ROUND(I11*100/H11,1))</f>
        <v>0</v>
      </c>
      <c r="K11" s="44">
        <v>3</v>
      </c>
    </row>
    <row r="12" spans="1:11" ht="18" customHeight="1">
      <c r="A12" s="21">
        <f>soupiska!C12</f>
        <v>0</v>
      </c>
      <c r="B12" s="18"/>
      <c r="C12" s="19" t="str">
        <f>soupiska!E12</f>
        <v>Dostál Radek</v>
      </c>
      <c r="D12" s="20">
        <v>0</v>
      </c>
      <c r="E12" s="20">
        <f t="shared" si="0"/>
      </c>
      <c r="F12" s="20"/>
      <c r="G12" s="20"/>
      <c r="H12" s="20"/>
      <c r="I12" s="45"/>
      <c r="J12" s="45" t="str">
        <f t="shared" si="1"/>
        <v> - </v>
      </c>
      <c r="K12" s="46"/>
    </row>
    <row r="13" spans="1:11" ht="18" customHeight="1">
      <c r="A13" s="21">
        <f>soupiska!C13</f>
        <v>14</v>
      </c>
      <c r="B13" s="18"/>
      <c r="C13" s="19" t="str">
        <f>soupiska!E13</f>
        <v>Ducháček Ludvík</v>
      </c>
      <c r="D13" s="20">
        <v>0</v>
      </c>
      <c r="E13" s="20">
        <f t="shared" si="0"/>
      </c>
      <c r="F13" s="20"/>
      <c r="G13" s="20"/>
      <c r="H13" s="20"/>
      <c r="I13" s="45"/>
      <c r="J13" s="45" t="str">
        <f t="shared" si="1"/>
        <v> - </v>
      </c>
      <c r="K13" s="46"/>
    </row>
    <row r="14" spans="1:11" ht="18" customHeight="1">
      <c r="A14" s="17">
        <f>soupiska!C14</f>
        <v>20</v>
      </c>
      <c r="B14" s="18"/>
      <c r="C14" s="19" t="str">
        <f>soupiska!E14</f>
        <v>Dvořák Milan</v>
      </c>
      <c r="D14" s="20">
        <v>1</v>
      </c>
      <c r="E14" s="20">
        <f t="shared" si="0"/>
        <v>4</v>
      </c>
      <c r="F14" s="20">
        <v>0</v>
      </c>
      <c r="G14" s="20">
        <v>2</v>
      </c>
      <c r="H14" s="20">
        <v>1</v>
      </c>
      <c r="I14" s="45">
        <v>0</v>
      </c>
      <c r="J14" s="45">
        <f t="shared" si="1"/>
        <v>0</v>
      </c>
      <c r="K14" s="46">
        <v>2</v>
      </c>
    </row>
    <row r="15" spans="1:11" ht="18" customHeight="1">
      <c r="A15" s="17">
        <f>soupiska!C15</f>
        <v>4</v>
      </c>
      <c r="B15" s="18"/>
      <c r="C15" s="19" t="str">
        <f>soupiska!E15</f>
        <v>Fiksa Ondřej</v>
      </c>
      <c r="D15" s="20">
        <v>1</v>
      </c>
      <c r="E15" s="20">
        <f t="shared" si="0"/>
        <v>23</v>
      </c>
      <c r="F15" s="20">
        <v>3</v>
      </c>
      <c r="G15" s="20">
        <v>6</v>
      </c>
      <c r="H15" s="20">
        <v>5</v>
      </c>
      <c r="I15" s="45">
        <v>2</v>
      </c>
      <c r="J15" s="45">
        <f t="shared" si="1"/>
        <v>40</v>
      </c>
      <c r="K15" s="46">
        <v>1</v>
      </c>
    </row>
    <row r="16" spans="1:11" ht="18" customHeight="1">
      <c r="A16" s="17">
        <f>soupiska!C16</f>
        <v>15</v>
      </c>
      <c r="B16" s="18"/>
      <c r="C16" s="19" t="str">
        <f>soupiska!E16</f>
        <v>Hedvičák Jaroslav</v>
      </c>
      <c r="D16" s="20">
        <v>1</v>
      </c>
      <c r="E16" s="20">
        <f>IF(D16=0,"",3*F16+2*G16+I16)</f>
        <v>11</v>
      </c>
      <c r="F16" s="20">
        <v>1</v>
      </c>
      <c r="G16" s="20">
        <v>4</v>
      </c>
      <c r="H16" s="20">
        <v>0</v>
      </c>
      <c r="I16" s="45">
        <v>0</v>
      </c>
      <c r="J16" s="45" t="str">
        <f>IF(AND(H16=0,I16=0)," - ",ROUND(I16*100/H16,1))</f>
        <v> - </v>
      </c>
      <c r="K16" s="46">
        <v>2</v>
      </c>
    </row>
    <row r="17" spans="1:11" ht="18" customHeight="1">
      <c r="A17" s="17">
        <f>soupiska!C17</f>
        <v>10</v>
      </c>
      <c r="B17" s="18"/>
      <c r="C17" s="19" t="str">
        <f>soupiska!E17</f>
        <v>Krontorád Pavel</v>
      </c>
      <c r="D17" s="20">
        <v>1</v>
      </c>
      <c r="E17" s="20">
        <f>IF(D17=0,"",3*F17+2*G17+I17)</f>
        <v>0</v>
      </c>
      <c r="F17" s="20">
        <v>0</v>
      </c>
      <c r="G17" s="20">
        <v>0</v>
      </c>
      <c r="H17" s="20">
        <v>0</v>
      </c>
      <c r="I17" s="45">
        <v>0</v>
      </c>
      <c r="J17" s="45" t="str">
        <f>IF(AND(H17=0,I17=0)," - ",ROUND(I17*100/H17,1))</f>
        <v> - </v>
      </c>
      <c r="K17" s="46">
        <v>0</v>
      </c>
    </row>
    <row r="18" spans="1:11" ht="18" customHeight="1">
      <c r="A18" s="17">
        <f>soupiska!C18</f>
        <v>7</v>
      </c>
      <c r="B18" s="18"/>
      <c r="C18" s="19" t="str">
        <f>soupiska!E18</f>
        <v>Krontorád Vít</v>
      </c>
      <c r="D18" s="20">
        <v>1</v>
      </c>
      <c r="E18" s="20">
        <f t="shared" si="0"/>
        <v>10</v>
      </c>
      <c r="F18" s="20">
        <v>0</v>
      </c>
      <c r="G18" s="20">
        <v>5</v>
      </c>
      <c r="H18" s="20">
        <v>0</v>
      </c>
      <c r="I18" s="45">
        <v>0</v>
      </c>
      <c r="J18" s="45" t="str">
        <f t="shared" si="1"/>
        <v> - </v>
      </c>
      <c r="K18" s="46">
        <v>5</v>
      </c>
    </row>
    <row r="19" spans="1:11" ht="18" customHeight="1">
      <c r="A19" s="17">
        <f>soupiska!C19</f>
        <v>6</v>
      </c>
      <c r="B19" s="18"/>
      <c r="C19" s="19" t="str">
        <f>soupiska!E19</f>
        <v>Krška Josef</v>
      </c>
      <c r="D19" s="20">
        <v>0</v>
      </c>
      <c r="E19" s="20">
        <f t="shared" si="0"/>
      </c>
      <c r="F19" s="20"/>
      <c r="G19" s="20"/>
      <c r="H19" s="20"/>
      <c r="I19" s="45"/>
      <c r="J19" s="45" t="str">
        <f t="shared" si="1"/>
        <v> - </v>
      </c>
      <c r="K19" s="46"/>
    </row>
    <row r="20" spans="1:11" ht="18" customHeight="1">
      <c r="A20" s="17">
        <f>soupiska!C20</f>
        <v>18</v>
      </c>
      <c r="B20" s="18"/>
      <c r="C20" s="19" t="str">
        <f>soupiska!E20</f>
        <v>Maca Radek</v>
      </c>
      <c r="D20" s="20">
        <v>0</v>
      </c>
      <c r="E20" s="20">
        <f t="shared" si="0"/>
      </c>
      <c r="F20" s="20"/>
      <c r="G20" s="20"/>
      <c r="H20" s="20"/>
      <c r="I20" s="45"/>
      <c r="J20" s="45" t="str">
        <f t="shared" si="1"/>
        <v> - </v>
      </c>
      <c r="K20" s="46"/>
    </row>
    <row r="21" spans="1:11" ht="18" customHeight="1">
      <c r="A21" s="21">
        <f>soupiska!C21</f>
        <v>17</v>
      </c>
      <c r="B21" s="18"/>
      <c r="C21" s="19" t="str">
        <f>soupiska!E21</f>
        <v>Müller Tomáš</v>
      </c>
      <c r="D21" s="20">
        <v>0</v>
      </c>
      <c r="E21" s="20">
        <f t="shared" si="0"/>
      </c>
      <c r="F21" s="20"/>
      <c r="G21" s="20"/>
      <c r="H21" s="20"/>
      <c r="I21" s="45"/>
      <c r="J21" s="45" t="str">
        <f t="shared" si="1"/>
        <v> - </v>
      </c>
      <c r="K21" s="46"/>
    </row>
    <row r="22" spans="1:11" ht="18" customHeight="1">
      <c r="A22" s="21">
        <f>soupiska!C22</f>
        <v>17</v>
      </c>
      <c r="B22" s="18"/>
      <c r="C22" s="19" t="str">
        <f>soupiska!E22</f>
        <v>Müller Petr</v>
      </c>
      <c r="D22" s="20">
        <v>0</v>
      </c>
      <c r="E22" s="20">
        <f t="shared" si="0"/>
      </c>
      <c r="F22" s="20"/>
      <c r="G22" s="20"/>
      <c r="H22" s="20"/>
      <c r="I22" s="45"/>
      <c r="J22" s="45" t="str">
        <f t="shared" si="1"/>
        <v> - </v>
      </c>
      <c r="K22" s="46"/>
    </row>
    <row r="23" spans="1:11" ht="18" customHeight="1">
      <c r="A23" s="21">
        <f>soupiska!C23</f>
        <v>16</v>
      </c>
      <c r="B23" s="18"/>
      <c r="C23" s="19" t="str">
        <f>soupiska!E23</f>
        <v>Nepustil Petr</v>
      </c>
      <c r="D23" s="20">
        <v>0</v>
      </c>
      <c r="E23" s="20">
        <f t="shared" si="0"/>
      </c>
      <c r="F23" s="20"/>
      <c r="G23" s="20"/>
      <c r="H23" s="20"/>
      <c r="I23" s="45"/>
      <c r="J23" s="45" t="str">
        <f t="shared" si="1"/>
        <v> - </v>
      </c>
      <c r="K23" s="46"/>
    </row>
    <row r="24" spans="1:11" ht="18" customHeight="1">
      <c r="A24" s="21">
        <f>soupiska!C24</f>
        <v>8</v>
      </c>
      <c r="B24" s="18"/>
      <c r="C24" s="19" t="str">
        <f>soupiska!E24</f>
        <v>Petr Martin</v>
      </c>
      <c r="D24" s="20">
        <v>0</v>
      </c>
      <c r="E24" s="20">
        <f t="shared" si="0"/>
      </c>
      <c r="F24" s="20"/>
      <c r="G24" s="20"/>
      <c r="H24" s="20"/>
      <c r="I24" s="45"/>
      <c r="J24" s="45" t="str">
        <f t="shared" si="1"/>
        <v> - </v>
      </c>
      <c r="K24" s="46"/>
    </row>
    <row r="25" spans="1:11" ht="18" customHeight="1">
      <c r="A25" s="17">
        <f>soupiska!C25</f>
        <v>0</v>
      </c>
      <c r="B25" s="18"/>
      <c r="C25" s="19" t="str">
        <f>soupiska!E25</f>
        <v>Teplý Petr</v>
      </c>
      <c r="D25" s="20">
        <v>1</v>
      </c>
      <c r="E25" s="20">
        <f t="shared" si="0"/>
        <v>4</v>
      </c>
      <c r="F25" s="20">
        <v>0</v>
      </c>
      <c r="G25" s="20">
        <v>2</v>
      </c>
      <c r="H25" s="20">
        <v>2</v>
      </c>
      <c r="I25" s="45">
        <v>0</v>
      </c>
      <c r="J25" s="45">
        <f t="shared" si="1"/>
        <v>0</v>
      </c>
      <c r="K25" s="46">
        <v>0</v>
      </c>
    </row>
    <row r="26" spans="1:11" ht="18" customHeight="1">
      <c r="A26" s="17">
        <f>soupiska!C26</f>
        <v>9</v>
      </c>
      <c r="B26" s="18"/>
      <c r="C26" s="19" t="str">
        <f>soupiska!E26</f>
        <v>Rychtář Jan</v>
      </c>
      <c r="D26" s="20">
        <v>0</v>
      </c>
      <c r="E26" s="20">
        <f t="shared" si="0"/>
      </c>
      <c r="F26" s="20"/>
      <c r="G26" s="20"/>
      <c r="H26" s="20"/>
      <c r="I26" s="45"/>
      <c r="J26" s="45" t="str">
        <f t="shared" si="1"/>
        <v> - </v>
      </c>
      <c r="K26" s="46"/>
    </row>
    <row r="27" spans="1:11" ht="18" customHeight="1">
      <c r="A27" s="17">
        <f>soupiska!C27</f>
        <v>14</v>
      </c>
      <c r="B27" s="18"/>
      <c r="C27" s="19" t="str">
        <f>soupiska!E27</f>
        <v>Slezák Jakub</v>
      </c>
      <c r="D27" s="20">
        <v>1</v>
      </c>
      <c r="E27" s="20">
        <f t="shared" si="0"/>
        <v>2</v>
      </c>
      <c r="F27" s="20">
        <v>0</v>
      </c>
      <c r="G27" s="20">
        <v>1</v>
      </c>
      <c r="H27" s="20">
        <v>0</v>
      </c>
      <c r="I27" s="45">
        <v>0</v>
      </c>
      <c r="J27" s="45" t="str">
        <f t="shared" si="1"/>
        <v> - </v>
      </c>
      <c r="K27" s="46">
        <v>0</v>
      </c>
    </row>
    <row r="28" spans="1:11" ht="18" customHeight="1">
      <c r="A28" s="17">
        <f>soupiska!C28</f>
        <v>5</v>
      </c>
      <c r="B28" s="18"/>
      <c r="C28" s="19" t="str">
        <f>soupiska!E28</f>
        <v>Straka Tomáš</v>
      </c>
      <c r="D28" s="20">
        <v>0</v>
      </c>
      <c r="E28" s="20">
        <f t="shared" si="0"/>
      </c>
      <c r="F28" s="20"/>
      <c r="G28" s="20"/>
      <c r="H28" s="20"/>
      <c r="I28" s="45"/>
      <c r="J28" s="45" t="str">
        <f t="shared" si="1"/>
        <v> - </v>
      </c>
      <c r="K28" s="46"/>
    </row>
    <row r="29" spans="1:11" ht="18" customHeight="1">
      <c r="A29" s="21">
        <f>soupiska!C29</f>
        <v>21</v>
      </c>
      <c r="B29" s="18"/>
      <c r="C29" s="19" t="str">
        <f>soupiska!E29</f>
        <v>Stríž Rostislav</v>
      </c>
      <c r="D29" s="20">
        <v>0</v>
      </c>
      <c r="E29" s="20">
        <f t="shared" si="0"/>
      </c>
      <c r="F29" s="20"/>
      <c r="G29" s="20"/>
      <c r="H29" s="20"/>
      <c r="I29" s="45"/>
      <c r="J29" s="45" t="str">
        <f t="shared" si="1"/>
        <v> - </v>
      </c>
      <c r="K29" s="46"/>
    </row>
    <row r="30" spans="1:11" ht="18" customHeight="1">
      <c r="A30" s="21">
        <f>soupiska!C30</f>
        <v>0</v>
      </c>
      <c r="B30" s="18"/>
      <c r="C30" s="19" t="str">
        <f>soupiska!E30</f>
        <v>Šulc Michal</v>
      </c>
      <c r="D30" s="20">
        <v>0</v>
      </c>
      <c r="E30" s="20">
        <f t="shared" si="0"/>
      </c>
      <c r="F30" s="20"/>
      <c r="G30" s="20"/>
      <c r="H30" s="20"/>
      <c r="I30" s="45"/>
      <c r="J30" s="45" t="str">
        <f t="shared" si="1"/>
        <v> - </v>
      </c>
      <c r="K30" s="46"/>
    </row>
    <row r="31" spans="1:11" ht="18" customHeight="1">
      <c r="A31" s="21">
        <f>soupiska!C31</f>
        <v>0</v>
      </c>
      <c r="B31" s="18"/>
      <c r="C31" s="19" t="str">
        <f>soupiska!E31</f>
        <v>Trojan Pavel</v>
      </c>
      <c r="D31" s="20">
        <v>0</v>
      </c>
      <c r="E31" s="20">
        <f t="shared" si="0"/>
      </c>
      <c r="F31" s="20"/>
      <c r="G31" s="20"/>
      <c r="H31" s="20"/>
      <c r="I31" s="45"/>
      <c r="J31" s="45" t="str">
        <f t="shared" si="1"/>
        <v> - </v>
      </c>
      <c r="K31" s="46"/>
    </row>
    <row r="32" spans="1:11" ht="18" customHeight="1">
      <c r="A32" s="47"/>
      <c r="B32" s="48"/>
      <c r="C32" s="49" t="s">
        <v>96</v>
      </c>
      <c r="D32" s="50">
        <f aca="true" t="shared" si="2" ref="D32:I32">SUM(D11:D31)</f>
        <v>8</v>
      </c>
      <c r="E32" s="50">
        <f t="shared" si="2"/>
        <v>64</v>
      </c>
      <c r="F32" s="50">
        <f t="shared" si="2"/>
        <v>4</v>
      </c>
      <c r="G32" s="50">
        <f t="shared" si="2"/>
        <v>25</v>
      </c>
      <c r="H32" s="50">
        <f t="shared" si="2"/>
        <v>9</v>
      </c>
      <c r="I32" s="51">
        <f t="shared" si="2"/>
        <v>2</v>
      </c>
      <c r="J32" s="51">
        <f>IF(H32="0","0",ROUND(I32*100/H32,1))</f>
        <v>22.2</v>
      </c>
      <c r="K32" s="52">
        <f>SUM(K11:K31)</f>
        <v>13</v>
      </c>
    </row>
    <row r="33" spans="1:11" ht="18" customHeight="1">
      <c r="A33" s="53"/>
      <c r="B33" s="53"/>
      <c r="C33" s="53"/>
      <c r="D33" s="54"/>
      <c r="E33" s="54"/>
      <c r="F33" s="54"/>
      <c r="G33" s="54"/>
      <c r="H33" s="54"/>
      <c r="I33" s="54"/>
      <c r="J33" s="54"/>
      <c r="K33" s="54"/>
    </row>
    <row r="34" spans="1:11" ht="18" customHeight="1">
      <c r="A34" s="55"/>
      <c r="B34" s="55"/>
      <c r="C34" s="55"/>
      <c r="D34" s="56"/>
      <c r="E34" s="56"/>
      <c r="F34" s="56"/>
      <c r="G34" s="56"/>
      <c r="H34" s="56"/>
      <c r="I34" s="56"/>
      <c r="J34" s="56"/>
      <c r="K34" s="56"/>
    </row>
    <row r="35" spans="1:11" ht="18" customHeight="1">
      <c r="A35" s="57"/>
      <c r="B35" s="58"/>
      <c r="C35" s="59" t="s">
        <v>97</v>
      </c>
      <c r="D35" s="60">
        <f>D53</f>
        <v>9</v>
      </c>
      <c r="E35" s="60">
        <f>F35*3+G35*2+I35</f>
        <v>76</v>
      </c>
      <c r="F35" s="60">
        <f>F53</f>
        <v>5</v>
      </c>
      <c r="G35" s="60">
        <f>G53</f>
        <v>27</v>
      </c>
      <c r="H35" s="60">
        <f>H53</f>
        <v>11</v>
      </c>
      <c r="I35" s="61">
        <f>I53</f>
        <v>7</v>
      </c>
      <c r="J35" s="61">
        <f>IF(H35="0","0",ROUND(I35*100/H35,1))</f>
        <v>63.6</v>
      </c>
      <c r="K35" s="62">
        <f>K53</f>
        <v>20</v>
      </c>
    </row>
    <row r="39" spans="1:11" ht="15">
      <c r="A39" s="33" t="s">
        <v>85</v>
      </c>
      <c r="B39" s="34"/>
      <c r="C39" s="34"/>
      <c r="D39" s="35"/>
      <c r="E39" s="36" t="s">
        <v>86</v>
      </c>
      <c r="F39" s="36" t="s">
        <v>87</v>
      </c>
      <c r="G39" s="36" t="s">
        <v>88</v>
      </c>
      <c r="H39" s="37" t="s">
        <v>89</v>
      </c>
      <c r="I39" s="38"/>
      <c r="J39" s="38"/>
      <c r="K39" s="39" t="s">
        <v>90</v>
      </c>
    </row>
    <row r="40" spans="1:11" ht="15">
      <c r="A40" s="9" t="s">
        <v>32</v>
      </c>
      <c r="B40" s="11"/>
      <c r="C40" s="10" t="s">
        <v>33</v>
      </c>
      <c r="D40" s="12"/>
      <c r="E40" s="12" t="s">
        <v>92</v>
      </c>
      <c r="F40" s="40"/>
      <c r="G40" s="40"/>
      <c r="H40" s="12"/>
      <c r="I40" s="41"/>
      <c r="J40" s="41" t="s">
        <v>95</v>
      </c>
      <c r="K40" s="42"/>
    </row>
    <row r="41" spans="1:11" ht="15">
      <c r="A41" s="13"/>
      <c r="B41" s="15"/>
      <c r="C41" s="14" t="s">
        <v>98</v>
      </c>
      <c r="D41" s="16">
        <v>9</v>
      </c>
      <c r="E41" s="20">
        <f>IF(D41=0,"0",3*F41+2*G41+I41)</f>
        <v>76</v>
      </c>
      <c r="F41" s="16">
        <v>5</v>
      </c>
      <c r="G41" s="16">
        <v>27</v>
      </c>
      <c r="H41" s="16">
        <v>11</v>
      </c>
      <c r="I41" s="43">
        <v>7</v>
      </c>
      <c r="J41" s="43">
        <f aca="true" t="shared" si="3" ref="J41:J52">IF(AND(H41=0,I41=0)," - ",ROUND(I41*100/H41,1))</f>
        <v>63.6</v>
      </c>
      <c r="K41" s="44">
        <v>20</v>
      </c>
    </row>
    <row r="42" spans="1:11" ht="15">
      <c r="A42" s="17"/>
      <c r="B42" s="18"/>
      <c r="C42" s="19"/>
      <c r="D42" s="20"/>
      <c r="E42" s="20">
        <v>0</v>
      </c>
      <c r="F42" s="20"/>
      <c r="G42" s="20"/>
      <c r="H42" s="20"/>
      <c r="I42" s="45"/>
      <c r="J42" s="45" t="str">
        <f t="shared" si="3"/>
        <v> - </v>
      </c>
      <c r="K42" s="46"/>
    </row>
    <row r="43" spans="1:11" ht="15">
      <c r="A43" s="21"/>
      <c r="B43" s="18"/>
      <c r="C43" s="19"/>
      <c r="D43" s="20"/>
      <c r="E43" s="20" t="str">
        <f aca="true" t="shared" si="4" ref="E43:E49">IF(D43=0,"0",3*F43+2*G43+I43)</f>
        <v>0</v>
      </c>
      <c r="F43" s="20"/>
      <c r="G43" s="20"/>
      <c r="H43" s="20"/>
      <c r="I43" s="45"/>
      <c r="J43" s="45" t="str">
        <f t="shared" si="3"/>
        <v> - </v>
      </c>
      <c r="K43" s="46"/>
    </row>
    <row r="44" spans="1:11" ht="15">
      <c r="A44" s="21"/>
      <c r="B44" s="18"/>
      <c r="C44" s="18"/>
      <c r="D44" s="20"/>
      <c r="E44" s="20" t="str">
        <f t="shared" si="4"/>
        <v>0</v>
      </c>
      <c r="F44" s="20"/>
      <c r="G44" s="20"/>
      <c r="H44" s="20"/>
      <c r="I44" s="45"/>
      <c r="J44" s="45" t="str">
        <f t="shared" si="3"/>
        <v> - </v>
      </c>
      <c r="K44" s="46"/>
    </row>
    <row r="45" spans="1:11" ht="15">
      <c r="A45" s="21"/>
      <c r="B45" s="18"/>
      <c r="C45" s="19"/>
      <c r="D45" s="20"/>
      <c r="E45" s="20" t="str">
        <f t="shared" si="4"/>
        <v>0</v>
      </c>
      <c r="F45" s="20"/>
      <c r="G45" s="20"/>
      <c r="H45" s="20"/>
      <c r="I45" s="45"/>
      <c r="J45" s="45" t="str">
        <f t="shared" si="3"/>
        <v> - </v>
      </c>
      <c r="K45" s="46"/>
    </row>
    <row r="46" spans="1:11" ht="15">
      <c r="A46" s="21"/>
      <c r="B46" s="18"/>
      <c r="C46" s="19"/>
      <c r="D46" s="20"/>
      <c r="E46" s="20" t="str">
        <f t="shared" si="4"/>
        <v>0</v>
      </c>
      <c r="F46" s="20"/>
      <c r="G46" s="20"/>
      <c r="H46" s="20"/>
      <c r="I46" s="45"/>
      <c r="J46" s="45" t="str">
        <f t="shared" si="3"/>
        <v> - </v>
      </c>
      <c r="K46" s="46"/>
    </row>
    <row r="47" spans="1:11" ht="15">
      <c r="A47" s="21"/>
      <c r="B47" s="18"/>
      <c r="C47" s="19"/>
      <c r="D47" s="20"/>
      <c r="E47" s="20" t="str">
        <f t="shared" si="4"/>
        <v>0</v>
      </c>
      <c r="F47" s="20"/>
      <c r="G47" s="20"/>
      <c r="H47" s="20"/>
      <c r="I47" s="45"/>
      <c r="J47" s="45" t="str">
        <f t="shared" si="3"/>
        <v> - </v>
      </c>
      <c r="K47" s="46"/>
    </row>
    <row r="48" spans="1:11" ht="15">
      <c r="A48" s="21"/>
      <c r="B48" s="18"/>
      <c r="C48" s="19"/>
      <c r="D48" s="20"/>
      <c r="E48" s="20" t="str">
        <f t="shared" si="4"/>
        <v>0</v>
      </c>
      <c r="F48" s="20"/>
      <c r="G48" s="20"/>
      <c r="H48" s="20"/>
      <c r="I48" s="45"/>
      <c r="J48" s="45" t="str">
        <f t="shared" si="3"/>
        <v> - </v>
      </c>
      <c r="K48" s="46"/>
    </row>
    <row r="49" spans="1:11" ht="15">
      <c r="A49" s="21"/>
      <c r="B49" s="18"/>
      <c r="C49" s="19"/>
      <c r="D49" s="20"/>
      <c r="E49" s="20" t="str">
        <f t="shared" si="4"/>
        <v>0</v>
      </c>
      <c r="F49" s="20"/>
      <c r="G49" s="20"/>
      <c r="H49" s="20"/>
      <c r="I49" s="45"/>
      <c r="J49" s="45" t="str">
        <f t="shared" si="3"/>
        <v> - </v>
      </c>
      <c r="K49" s="46"/>
    </row>
    <row r="50" spans="1:11" ht="15">
      <c r="A50" s="21"/>
      <c r="B50" s="18"/>
      <c r="C50" s="19"/>
      <c r="D50" s="20"/>
      <c r="E50" s="20"/>
      <c r="F50" s="20"/>
      <c r="G50" s="20"/>
      <c r="H50" s="20"/>
      <c r="I50" s="45"/>
      <c r="J50" s="45" t="str">
        <f t="shared" si="3"/>
        <v> - </v>
      </c>
      <c r="K50" s="46"/>
    </row>
    <row r="51" spans="1:11" ht="15">
      <c r="A51" s="21"/>
      <c r="B51" s="18"/>
      <c r="C51" s="19"/>
      <c r="D51" s="20"/>
      <c r="E51" s="20"/>
      <c r="F51" s="20"/>
      <c r="G51" s="20"/>
      <c r="H51" s="20"/>
      <c r="I51" s="45"/>
      <c r="J51" s="45" t="str">
        <f t="shared" si="3"/>
        <v> - </v>
      </c>
      <c r="K51" s="46"/>
    </row>
    <row r="52" spans="1:11" ht="15">
      <c r="A52" s="17"/>
      <c r="B52" s="18"/>
      <c r="C52" s="19"/>
      <c r="D52" s="20"/>
      <c r="E52" s="20"/>
      <c r="F52" s="20"/>
      <c r="G52" s="20"/>
      <c r="H52" s="20"/>
      <c r="I52" s="45"/>
      <c r="J52" s="45" t="str">
        <f t="shared" si="3"/>
        <v> - </v>
      </c>
      <c r="K52" s="46"/>
    </row>
    <row r="53" spans="1:11" ht="18">
      <c r="A53" s="47"/>
      <c r="B53" s="48"/>
      <c r="C53" s="49" t="s">
        <v>96</v>
      </c>
      <c r="D53" s="50">
        <f aca="true" t="shared" si="5" ref="D53:I53">SUM(D41:D52)</f>
        <v>9</v>
      </c>
      <c r="E53" s="50">
        <f t="shared" si="5"/>
        <v>76</v>
      </c>
      <c r="F53" s="50">
        <f t="shared" si="5"/>
        <v>5</v>
      </c>
      <c r="G53" s="50">
        <f t="shared" si="5"/>
        <v>27</v>
      </c>
      <c r="H53" s="50">
        <f t="shared" si="5"/>
        <v>11</v>
      </c>
      <c r="I53" s="51">
        <f t="shared" si="5"/>
        <v>7</v>
      </c>
      <c r="J53" s="51">
        <f>IF(H53="0","0",ROUND(I53*100/H53,1))</f>
        <v>63.6</v>
      </c>
      <c r="K53" s="52">
        <f>SUM(K41:K52)</f>
        <v>20</v>
      </c>
    </row>
  </sheetData>
  <sheetProtection/>
  <printOptions/>
  <pageMargins left="0.7875" right="0.7875" top="0.9840277777777778" bottom="0.9840277777777778" header="0.5118055555555556" footer="0.5118055555555556"/>
  <pageSetup fitToHeight="1" fitToWidth="1" horizontalDpi="300" verticalDpi="300" orientation="portrait" paperSize="9" scale="8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List38">
    <pageSetUpPr fitToPage="1"/>
  </sheetPr>
  <dimension ref="A1:K53"/>
  <sheetViews>
    <sheetView showGridLines="0" zoomScale="75" zoomScaleNormal="75" zoomScalePageLayoutView="0" workbookViewId="0" topLeftCell="A1">
      <selection activeCell="A6" sqref="A6"/>
    </sheetView>
  </sheetViews>
  <sheetFormatPr defaultColWidth="8.8984375" defaultRowHeight="15.75"/>
  <cols>
    <col min="1" max="1" width="6.19921875" style="22" customWidth="1"/>
    <col min="2" max="2" width="1.8984375" style="22" customWidth="1"/>
    <col min="3" max="3" width="15.69921875" style="22" customWidth="1"/>
    <col min="4" max="4" width="5.296875" style="22" customWidth="1"/>
    <col min="5" max="5" width="8" style="22" customWidth="1"/>
    <col min="6" max="6" width="6.8984375" style="22" customWidth="1"/>
    <col min="7" max="7" width="7.3984375" style="22" customWidth="1"/>
    <col min="8" max="8" width="6.09765625" style="22" customWidth="1"/>
    <col min="9" max="9" width="8.59765625" style="22" customWidth="1"/>
    <col min="10" max="10" width="5.796875" style="22" customWidth="1"/>
    <col min="11" max="11" width="6.8984375" style="22" customWidth="1"/>
    <col min="12" max="16384" width="8.8984375" style="22" customWidth="1"/>
  </cols>
  <sheetData>
    <row r="1" ht="15">
      <c r="J1" s="23"/>
    </row>
    <row r="2" spans="1:8" ht="15">
      <c r="A2" s="22" t="s">
        <v>76</v>
      </c>
      <c r="D2" s="22">
        <f>rozpis!D29</f>
        <v>368</v>
      </c>
      <c r="F2" s="22" t="s">
        <v>77</v>
      </c>
      <c r="H2" s="22" t="e">
        <f>rozpis!A46+rozpis!#REF!</f>
        <v>#REF!</v>
      </c>
    </row>
    <row r="4" spans="1:9" ht="23.25">
      <c r="A4" s="24" t="s">
        <v>78</v>
      </c>
      <c r="E4" s="24" t="str">
        <f>rozpis!F29</f>
        <v>venku</v>
      </c>
      <c r="G4" s="24" t="s">
        <v>79</v>
      </c>
      <c r="I4" s="25">
        <f>rozpis!E29</f>
        <v>40972</v>
      </c>
    </row>
    <row r="5" spans="1:10" ht="30">
      <c r="A5" s="75" t="s">
        <v>80</v>
      </c>
      <c r="B5" s="27"/>
      <c r="C5" s="27" t="str">
        <f>rozpis!H29</f>
        <v>TJ Svitavy "C" </v>
      </c>
      <c r="F5" s="27"/>
      <c r="G5" s="28">
        <f>E32</f>
        <v>80</v>
      </c>
      <c r="H5" s="28" t="s">
        <v>81</v>
      </c>
      <c r="I5" s="28">
        <f>E35</f>
        <v>83</v>
      </c>
      <c r="J5" s="27"/>
    </row>
    <row r="6" spans="1:10" ht="30">
      <c r="A6" s="29">
        <f>IF(G5&gt;I5,1,0)</f>
        <v>0</v>
      </c>
      <c r="B6" s="27"/>
      <c r="C6" s="29">
        <f>IF(I5&gt;G5,1,0)</f>
        <v>1</v>
      </c>
      <c r="F6" s="30" t="s">
        <v>82</v>
      </c>
      <c r="G6" s="31">
        <v>47</v>
      </c>
      <c r="H6" s="31" t="s">
        <v>81</v>
      </c>
      <c r="I6" s="31">
        <v>39</v>
      </c>
      <c r="J6" s="32" t="s">
        <v>83</v>
      </c>
    </row>
    <row r="7" spans="1:4" ht="15">
      <c r="A7" s="22" t="s">
        <v>84</v>
      </c>
      <c r="C7" s="22" t="str">
        <f>rozpis!I29</f>
        <v>Němec Karel</v>
      </c>
      <c r="D7" s="22" t="str">
        <f>rozpis!J29</f>
        <v>Dočkal</v>
      </c>
    </row>
    <row r="9" spans="1:11" ht="18" customHeight="1">
      <c r="A9" s="33" t="s">
        <v>85</v>
      </c>
      <c r="B9" s="34"/>
      <c r="C9" s="34"/>
      <c r="D9" s="35"/>
      <c r="E9" s="36" t="s">
        <v>86</v>
      </c>
      <c r="F9" s="36" t="s">
        <v>87</v>
      </c>
      <c r="G9" s="36" t="s">
        <v>88</v>
      </c>
      <c r="H9" s="37" t="s">
        <v>89</v>
      </c>
      <c r="I9" s="38"/>
      <c r="J9" s="38"/>
      <c r="K9" s="39" t="s">
        <v>90</v>
      </c>
    </row>
    <row r="10" spans="1:11" ht="18" customHeight="1">
      <c r="A10" s="9" t="s">
        <v>32</v>
      </c>
      <c r="B10" s="11"/>
      <c r="C10" s="10" t="s">
        <v>33</v>
      </c>
      <c r="D10" s="12" t="s">
        <v>91</v>
      </c>
      <c r="E10" s="12" t="s">
        <v>92</v>
      </c>
      <c r="F10" s="40"/>
      <c r="G10" s="40"/>
      <c r="H10" s="12" t="s">
        <v>93</v>
      </c>
      <c r="I10" s="41" t="s">
        <v>94</v>
      </c>
      <c r="J10" s="41" t="s">
        <v>95</v>
      </c>
      <c r="K10" s="42" t="s">
        <v>92</v>
      </c>
    </row>
    <row r="11" spans="1:11" ht="18" customHeight="1">
      <c r="A11" s="13">
        <f>soupiska!C11</f>
        <v>12</v>
      </c>
      <c r="B11" s="15"/>
      <c r="C11" s="14" t="str">
        <f>soupiska!E11</f>
        <v>Čechovský Marek</v>
      </c>
      <c r="D11" s="16">
        <v>1</v>
      </c>
      <c r="E11" s="16">
        <f aca="true" t="shared" si="0" ref="E11:E30">IF(D11=0,"",3*F11+2*G11+I11)</f>
        <v>19</v>
      </c>
      <c r="F11" s="16">
        <v>0</v>
      </c>
      <c r="G11" s="16">
        <v>7</v>
      </c>
      <c r="H11" s="16">
        <v>6</v>
      </c>
      <c r="I11" s="43">
        <v>5</v>
      </c>
      <c r="J11" s="43">
        <f aca="true" t="shared" si="1" ref="J11:J30">IF(AND(H11=0,I11=0)," - ",ROUND(I11*100/H11,1))</f>
        <v>83.3</v>
      </c>
      <c r="K11" s="44">
        <v>3</v>
      </c>
    </row>
    <row r="12" spans="1:11" ht="18" customHeight="1">
      <c r="A12" s="21">
        <f>soupiska!C12</f>
        <v>0</v>
      </c>
      <c r="B12" s="18"/>
      <c r="C12" s="19" t="str">
        <f>soupiska!E12</f>
        <v>Dostál Radek</v>
      </c>
      <c r="D12" s="20">
        <v>0</v>
      </c>
      <c r="E12" s="20">
        <f t="shared" si="0"/>
      </c>
      <c r="F12" s="20"/>
      <c r="G12" s="20"/>
      <c r="H12" s="20"/>
      <c r="I12" s="45"/>
      <c r="J12" s="45" t="str">
        <f t="shared" si="1"/>
        <v> - </v>
      </c>
      <c r="K12" s="46"/>
    </row>
    <row r="13" spans="1:11" ht="18" customHeight="1">
      <c r="A13" s="21">
        <f>soupiska!C13</f>
        <v>14</v>
      </c>
      <c r="B13" s="18"/>
      <c r="C13" s="19" t="str">
        <f>soupiska!E13</f>
        <v>Ducháček Ludvík</v>
      </c>
      <c r="D13" s="20">
        <v>0</v>
      </c>
      <c r="E13" s="20">
        <f t="shared" si="0"/>
      </c>
      <c r="F13" s="20"/>
      <c r="G13" s="20"/>
      <c r="H13" s="20"/>
      <c r="I13" s="45"/>
      <c r="J13" s="45" t="str">
        <f t="shared" si="1"/>
        <v> - </v>
      </c>
      <c r="K13" s="46"/>
    </row>
    <row r="14" spans="1:11" ht="18" customHeight="1">
      <c r="A14" s="17">
        <f>soupiska!C14</f>
        <v>20</v>
      </c>
      <c r="B14" s="18"/>
      <c r="C14" s="19" t="str">
        <f>soupiska!E14</f>
        <v>Dvořák Milan</v>
      </c>
      <c r="D14" s="20">
        <v>1</v>
      </c>
      <c r="E14" s="20">
        <f t="shared" si="0"/>
        <v>0</v>
      </c>
      <c r="F14" s="20">
        <v>0</v>
      </c>
      <c r="G14" s="20">
        <v>0</v>
      </c>
      <c r="H14" s="20">
        <v>0</v>
      </c>
      <c r="I14" s="45">
        <v>0</v>
      </c>
      <c r="J14" s="45" t="str">
        <f t="shared" si="1"/>
        <v> - </v>
      </c>
      <c r="K14" s="46">
        <v>3</v>
      </c>
    </row>
    <row r="15" spans="1:11" ht="18" customHeight="1">
      <c r="A15" s="17">
        <f>soupiska!C15</f>
        <v>4</v>
      </c>
      <c r="B15" s="18"/>
      <c r="C15" s="19" t="str">
        <f>soupiska!E15</f>
        <v>Fiksa Ondřej</v>
      </c>
      <c r="D15" s="20">
        <v>1</v>
      </c>
      <c r="E15" s="20">
        <f t="shared" si="0"/>
        <v>20</v>
      </c>
      <c r="F15" s="20">
        <v>1</v>
      </c>
      <c r="G15" s="20">
        <v>2</v>
      </c>
      <c r="H15" s="20">
        <v>18</v>
      </c>
      <c r="I15" s="45">
        <v>13</v>
      </c>
      <c r="J15" s="45">
        <f t="shared" si="1"/>
        <v>72.2</v>
      </c>
      <c r="K15" s="46">
        <v>3</v>
      </c>
    </row>
    <row r="16" spans="1:11" ht="18" customHeight="1">
      <c r="A16" s="17">
        <f>soupiska!C16</f>
        <v>15</v>
      </c>
      <c r="B16" s="18"/>
      <c r="C16" s="19" t="str">
        <f>soupiska!E16</f>
        <v>Hedvičák Jaroslav</v>
      </c>
      <c r="D16" s="20">
        <v>1</v>
      </c>
      <c r="E16" s="20">
        <f>IF(D16=0,"",3*F16+2*G16+I16)</f>
        <v>15</v>
      </c>
      <c r="F16" s="20">
        <v>3</v>
      </c>
      <c r="G16" s="20">
        <v>2</v>
      </c>
      <c r="H16" s="20">
        <v>2</v>
      </c>
      <c r="I16" s="45">
        <v>2</v>
      </c>
      <c r="J16" s="45">
        <f>IF(AND(H16=0,I16=0)," - ",ROUND(I16*100/H16,1))</f>
        <v>100</v>
      </c>
      <c r="K16" s="46">
        <v>0</v>
      </c>
    </row>
    <row r="17" spans="1:11" ht="18" customHeight="1">
      <c r="A17" s="17">
        <f>soupiska!C17</f>
        <v>10</v>
      </c>
      <c r="B17" s="18"/>
      <c r="C17" s="19" t="str">
        <f>soupiska!E17</f>
        <v>Krontorád Pavel</v>
      </c>
      <c r="D17" s="20">
        <v>0</v>
      </c>
      <c r="E17" s="20">
        <f>IF(D17=0,"",3*F17+2*G17+I17)</f>
      </c>
      <c r="F17" s="20"/>
      <c r="G17" s="20"/>
      <c r="H17" s="20"/>
      <c r="I17" s="45"/>
      <c r="J17" s="45" t="str">
        <f>IF(AND(H17=0,I17=0)," - ",ROUND(I17*100/H17,1))</f>
        <v> - </v>
      </c>
      <c r="K17" s="46"/>
    </row>
    <row r="18" spans="1:11" ht="18" customHeight="1">
      <c r="A18" s="17">
        <f>soupiska!C18</f>
        <v>7</v>
      </c>
      <c r="B18" s="18"/>
      <c r="C18" s="19" t="str">
        <f>soupiska!E18</f>
        <v>Krontorád Vít</v>
      </c>
      <c r="D18" s="20">
        <v>1</v>
      </c>
      <c r="E18" s="20">
        <f t="shared" si="0"/>
        <v>24</v>
      </c>
      <c r="F18" s="20">
        <v>0</v>
      </c>
      <c r="G18" s="20">
        <v>12</v>
      </c>
      <c r="H18" s="20">
        <v>0</v>
      </c>
      <c r="I18" s="45">
        <v>0</v>
      </c>
      <c r="J18" s="45" t="str">
        <f t="shared" si="1"/>
        <v> - </v>
      </c>
      <c r="K18" s="46">
        <v>4</v>
      </c>
    </row>
    <row r="19" spans="1:11" ht="18" customHeight="1">
      <c r="A19" s="17">
        <f>soupiska!C19</f>
        <v>6</v>
      </c>
      <c r="B19" s="18"/>
      <c r="C19" s="19" t="str">
        <f>soupiska!E19</f>
        <v>Krška Josef</v>
      </c>
      <c r="D19" s="20">
        <v>0</v>
      </c>
      <c r="E19" s="20">
        <f t="shared" si="0"/>
      </c>
      <c r="F19" s="20"/>
      <c r="G19" s="20"/>
      <c r="H19" s="20"/>
      <c r="I19" s="45"/>
      <c r="J19" s="45" t="str">
        <f t="shared" si="1"/>
        <v> - </v>
      </c>
      <c r="K19" s="46"/>
    </row>
    <row r="20" spans="1:11" ht="18" customHeight="1">
      <c r="A20" s="17">
        <f>soupiska!C20</f>
        <v>18</v>
      </c>
      <c r="B20" s="18"/>
      <c r="C20" s="19" t="str">
        <f>soupiska!E20</f>
        <v>Maca Radek</v>
      </c>
      <c r="D20" s="20">
        <v>0</v>
      </c>
      <c r="E20" s="20">
        <f t="shared" si="0"/>
      </c>
      <c r="F20" s="20"/>
      <c r="G20" s="20"/>
      <c r="H20" s="20"/>
      <c r="I20" s="45"/>
      <c r="J20" s="45" t="str">
        <f t="shared" si="1"/>
        <v> - </v>
      </c>
      <c r="K20" s="46"/>
    </row>
    <row r="21" spans="1:11" ht="18" customHeight="1">
      <c r="A21" s="21">
        <f>soupiska!C21</f>
        <v>17</v>
      </c>
      <c r="B21" s="18"/>
      <c r="C21" s="19" t="str">
        <f>soupiska!E21</f>
        <v>Müller Tomáš</v>
      </c>
      <c r="D21" s="20">
        <v>0</v>
      </c>
      <c r="E21" s="20">
        <f t="shared" si="0"/>
      </c>
      <c r="F21" s="20"/>
      <c r="G21" s="20"/>
      <c r="H21" s="20"/>
      <c r="I21" s="45"/>
      <c r="J21" s="45" t="str">
        <f t="shared" si="1"/>
        <v> - </v>
      </c>
      <c r="K21" s="46"/>
    </row>
    <row r="22" spans="1:11" ht="18" customHeight="1">
      <c r="A22" s="21">
        <f>soupiska!C22</f>
        <v>17</v>
      </c>
      <c r="B22" s="18"/>
      <c r="C22" s="19" t="str">
        <f>soupiska!E22</f>
        <v>Müller Petr</v>
      </c>
      <c r="D22" s="20">
        <v>0</v>
      </c>
      <c r="E22" s="20">
        <f t="shared" si="0"/>
      </c>
      <c r="F22" s="20"/>
      <c r="G22" s="20"/>
      <c r="H22" s="20"/>
      <c r="I22" s="45"/>
      <c r="J22" s="45" t="str">
        <f t="shared" si="1"/>
        <v> - </v>
      </c>
      <c r="K22" s="46"/>
    </row>
    <row r="23" spans="1:11" ht="18" customHeight="1">
      <c r="A23" s="21">
        <f>soupiska!C23</f>
        <v>16</v>
      </c>
      <c r="B23" s="18"/>
      <c r="C23" s="19" t="str">
        <f>soupiska!E23</f>
        <v>Nepustil Petr</v>
      </c>
      <c r="D23" s="20">
        <v>0</v>
      </c>
      <c r="E23" s="20">
        <f t="shared" si="0"/>
      </c>
      <c r="F23" s="20"/>
      <c r="G23" s="20"/>
      <c r="H23" s="20"/>
      <c r="I23" s="45"/>
      <c r="J23" s="45" t="str">
        <f t="shared" si="1"/>
        <v> - </v>
      </c>
      <c r="K23" s="46"/>
    </row>
    <row r="24" spans="1:11" ht="18" customHeight="1">
      <c r="A24" s="21">
        <f>soupiska!C24</f>
        <v>8</v>
      </c>
      <c r="B24" s="18"/>
      <c r="C24" s="19" t="str">
        <f>soupiska!E24</f>
        <v>Petr Martin</v>
      </c>
      <c r="D24" s="20">
        <v>0</v>
      </c>
      <c r="E24" s="20">
        <f t="shared" si="0"/>
      </c>
      <c r="F24" s="20"/>
      <c r="G24" s="20"/>
      <c r="H24" s="20"/>
      <c r="I24" s="45"/>
      <c r="J24" s="45" t="str">
        <f t="shared" si="1"/>
        <v> - </v>
      </c>
      <c r="K24" s="46"/>
    </row>
    <row r="25" spans="1:11" ht="18" customHeight="1">
      <c r="A25" s="17">
        <f>soupiska!C25</f>
        <v>0</v>
      </c>
      <c r="B25" s="18"/>
      <c r="C25" s="19" t="str">
        <f>soupiska!E25</f>
        <v>Teplý Petr</v>
      </c>
      <c r="D25" s="20">
        <v>0</v>
      </c>
      <c r="E25" s="20">
        <f t="shared" si="0"/>
      </c>
      <c r="F25" s="20"/>
      <c r="G25" s="20"/>
      <c r="H25" s="20"/>
      <c r="I25" s="45"/>
      <c r="J25" s="45" t="str">
        <f t="shared" si="1"/>
        <v> - </v>
      </c>
      <c r="K25" s="46"/>
    </row>
    <row r="26" spans="1:11" ht="18" customHeight="1">
      <c r="A26" s="17">
        <f>soupiska!C26</f>
        <v>9</v>
      </c>
      <c r="B26" s="18"/>
      <c r="C26" s="19" t="str">
        <f>soupiska!E26</f>
        <v>Rychtář Jan</v>
      </c>
      <c r="D26" s="20">
        <v>0</v>
      </c>
      <c r="E26" s="20">
        <f t="shared" si="0"/>
      </c>
      <c r="F26" s="20"/>
      <c r="G26" s="20"/>
      <c r="H26" s="20"/>
      <c r="I26" s="45"/>
      <c r="J26" s="45" t="str">
        <f t="shared" si="1"/>
        <v> - </v>
      </c>
      <c r="K26" s="46"/>
    </row>
    <row r="27" spans="1:11" ht="18" customHeight="1">
      <c r="A27" s="17">
        <f>soupiska!C27</f>
        <v>14</v>
      </c>
      <c r="B27" s="18"/>
      <c r="C27" s="19" t="str">
        <f>soupiska!E27</f>
        <v>Slezák Jakub</v>
      </c>
      <c r="D27" s="20">
        <v>1</v>
      </c>
      <c r="E27" s="20">
        <f t="shared" si="0"/>
        <v>2</v>
      </c>
      <c r="F27" s="20">
        <v>0</v>
      </c>
      <c r="G27" s="20">
        <v>1</v>
      </c>
      <c r="H27" s="20">
        <v>0</v>
      </c>
      <c r="I27" s="45">
        <v>0</v>
      </c>
      <c r="J27" s="45" t="str">
        <f t="shared" si="1"/>
        <v> - </v>
      </c>
      <c r="K27" s="46">
        <v>1</v>
      </c>
    </row>
    <row r="28" spans="1:11" ht="18" customHeight="1">
      <c r="A28" s="17">
        <f>soupiska!C28</f>
        <v>5</v>
      </c>
      <c r="B28" s="18"/>
      <c r="C28" s="19" t="str">
        <f>soupiska!E28</f>
        <v>Straka Tomáš</v>
      </c>
      <c r="D28" s="20">
        <v>0</v>
      </c>
      <c r="E28" s="20">
        <f t="shared" si="0"/>
      </c>
      <c r="F28" s="20"/>
      <c r="G28" s="20"/>
      <c r="H28" s="20"/>
      <c r="I28" s="45"/>
      <c r="J28" s="45" t="str">
        <f t="shared" si="1"/>
        <v> - </v>
      </c>
      <c r="K28" s="46"/>
    </row>
    <row r="29" spans="1:11" ht="18" customHeight="1">
      <c r="A29" s="21">
        <f>soupiska!C29</f>
        <v>21</v>
      </c>
      <c r="B29" s="18"/>
      <c r="C29" s="19" t="str">
        <f>soupiska!E29</f>
        <v>Stríž Rostislav</v>
      </c>
      <c r="D29" s="20">
        <v>0</v>
      </c>
      <c r="E29" s="20">
        <f t="shared" si="0"/>
      </c>
      <c r="F29" s="20"/>
      <c r="G29" s="20"/>
      <c r="H29" s="20"/>
      <c r="I29" s="45"/>
      <c r="J29" s="45" t="str">
        <f t="shared" si="1"/>
        <v> - </v>
      </c>
      <c r="K29" s="46"/>
    </row>
    <row r="30" spans="1:11" ht="18" customHeight="1">
      <c r="A30" s="21">
        <f>soupiska!C30</f>
        <v>0</v>
      </c>
      <c r="B30" s="18"/>
      <c r="C30" s="19" t="str">
        <f>soupiska!E30</f>
        <v>Šulc Michal</v>
      </c>
      <c r="D30" s="20">
        <v>0</v>
      </c>
      <c r="E30" s="20">
        <f t="shared" si="0"/>
      </c>
      <c r="F30" s="20"/>
      <c r="G30" s="20"/>
      <c r="H30" s="20"/>
      <c r="I30" s="45"/>
      <c r="J30" s="45" t="str">
        <f t="shared" si="1"/>
        <v> - </v>
      </c>
      <c r="K30" s="46"/>
    </row>
    <row r="31" spans="1:11" ht="18" customHeight="1">
      <c r="A31" s="21">
        <f>soupiska!C31</f>
        <v>0</v>
      </c>
      <c r="B31" s="18"/>
      <c r="C31" s="19" t="str">
        <f>soupiska!E31</f>
        <v>Trojan Pavel</v>
      </c>
      <c r="D31" s="20">
        <v>0</v>
      </c>
      <c r="E31" s="20">
        <f>IF(D31=0,"",3*F31+2*G31+I31)</f>
      </c>
      <c r="F31" s="20"/>
      <c r="G31" s="20"/>
      <c r="H31" s="20"/>
      <c r="I31" s="45"/>
      <c r="J31" s="45" t="str">
        <f>IF(AND(H31=0,I31=0)," - ",ROUND(I31*100/H31,1))</f>
        <v> - </v>
      </c>
      <c r="K31" s="46"/>
    </row>
    <row r="32" spans="1:11" ht="18" customHeight="1">
      <c r="A32" s="47"/>
      <c r="B32" s="48"/>
      <c r="C32" s="49" t="s">
        <v>96</v>
      </c>
      <c r="D32" s="50">
        <f aca="true" t="shared" si="2" ref="D32:I32">SUM(D11:D31)</f>
        <v>6</v>
      </c>
      <c r="E32" s="50">
        <f t="shared" si="2"/>
        <v>80</v>
      </c>
      <c r="F32" s="50">
        <f t="shared" si="2"/>
        <v>4</v>
      </c>
      <c r="G32" s="50">
        <f t="shared" si="2"/>
        <v>24</v>
      </c>
      <c r="H32" s="50">
        <f t="shared" si="2"/>
        <v>26</v>
      </c>
      <c r="I32" s="51">
        <f t="shared" si="2"/>
        <v>20</v>
      </c>
      <c r="J32" s="51">
        <f>IF(H32="0","0",ROUND(I32*100/H32,1))</f>
        <v>76.9</v>
      </c>
      <c r="K32" s="52">
        <f>SUM(K11:K31)</f>
        <v>14</v>
      </c>
    </row>
    <row r="33" spans="1:11" ht="18" customHeight="1">
      <c r="A33" s="53"/>
      <c r="B33" s="53"/>
      <c r="C33" s="53"/>
      <c r="D33" s="54"/>
      <c r="E33" s="54"/>
      <c r="F33" s="54"/>
      <c r="G33" s="54"/>
      <c r="H33" s="54"/>
      <c r="I33" s="54"/>
      <c r="J33" s="54"/>
      <c r="K33" s="54"/>
    </row>
    <row r="34" spans="1:11" ht="18" customHeight="1">
      <c r="A34" s="55"/>
      <c r="B34" s="55"/>
      <c r="C34" s="55"/>
      <c r="D34" s="56"/>
      <c r="E34" s="56"/>
      <c r="F34" s="56"/>
      <c r="G34" s="56"/>
      <c r="H34" s="56"/>
      <c r="I34" s="56"/>
      <c r="J34" s="56"/>
      <c r="K34" s="56"/>
    </row>
    <row r="35" spans="1:11" ht="18" customHeight="1">
      <c r="A35" s="57"/>
      <c r="B35" s="58"/>
      <c r="C35" s="59" t="s">
        <v>97</v>
      </c>
      <c r="D35" s="60">
        <f>D53</f>
        <v>8</v>
      </c>
      <c r="E35" s="60">
        <f>F35*3+G35*2+I35</f>
        <v>83</v>
      </c>
      <c r="F35" s="60">
        <f>F53</f>
        <v>10</v>
      </c>
      <c r="G35" s="60">
        <f>G53</f>
        <v>23</v>
      </c>
      <c r="H35" s="60">
        <f>H53</f>
        <v>7</v>
      </c>
      <c r="I35" s="61">
        <f>I53</f>
        <v>7</v>
      </c>
      <c r="J35" s="61">
        <f>IF(H35="0","0",ROUND(I35*100/H35,1))</f>
        <v>100</v>
      </c>
      <c r="K35" s="62">
        <f>K53</f>
        <v>20</v>
      </c>
    </row>
    <row r="39" spans="1:11" ht="15">
      <c r="A39" s="33" t="s">
        <v>85</v>
      </c>
      <c r="B39" s="34"/>
      <c r="C39" s="34"/>
      <c r="D39" s="35"/>
      <c r="E39" s="36" t="s">
        <v>86</v>
      </c>
      <c r="F39" s="36" t="s">
        <v>87</v>
      </c>
      <c r="G39" s="36" t="s">
        <v>88</v>
      </c>
      <c r="H39" s="37" t="s">
        <v>89</v>
      </c>
      <c r="I39" s="38"/>
      <c r="J39" s="38"/>
      <c r="K39" s="39" t="s">
        <v>90</v>
      </c>
    </row>
    <row r="40" spans="1:11" ht="15">
      <c r="A40" s="9" t="s">
        <v>32</v>
      </c>
      <c r="B40" s="11"/>
      <c r="C40" s="10" t="s">
        <v>33</v>
      </c>
      <c r="D40" s="12"/>
      <c r="E40" s="12" t="s">
        <v>92</v>
      </c>
      <c r="F40" s="40"/>
      <c r="G40" s="40"/>
      <c r="H40" s="12"/>
      <c r="I40" s="41"/>
      <c r="J40" s="41" t="s">
        <v>95</v>
      </c>
      <c r="K40" s="42"/>
    </row>
    <row r="41" spans="1:11" ht="15">
      <c r="A41" s="76"/>
      <c r="B41" s="15"/>
      <c r="C41" s="14" t="s">
        <v>98</v>
      </c>
      <c r="D41" s="16">
        <v>8</v>
      </c>
      <c r="E41" s="20">
        <f aca="true" t="shared" si="3" ref="E41:E52">IF(D41=0,"0",3*F41+2*G41+I41)</f>
        <v>83</v>
      </c>
      <c r="F41" s="16">
        <v>10</v>
      </c>
      <c r="G41" s="16">
        <v>23</v>
      </c>
      <c r="H41" s="16">
        <v>7</v>
      </c>
      <c r="I41" s="43">
        <v>7</v>
      </c>
      <c r="J41" s="45">
        <f aca="true" t="shared" si="4" ref="J41:J52">IF(AND(H41=0,I41=0)," - ",ROUND(I41*100/H41,1))</f>
        <v>100</v>
      </c>
      <c r="K41" s="44">
        <v>20</v>
      </c>
    </row>
    <row r="42" spans="1:11" ht="15">
      <c r="A42" s="21"/>
      <c r="B42" s="18"/>
      <c r="C42" s="19"/>
      <c r="D42" s="20"/>
      <c r="E42" s="20" t="str">
        <f t="shared" si="3"/>
        <v>0</v>
      </c>
      <c r="F42" s="20"/>
      <c r="G42" s="20"/>
      <c r="H42" s="20"/>
      <c r="I42" s="45"/>
      <c r="J42" s="45" t="str">
        <f t="shared" si="4"/>
        <v> - </v>
      </c>
      <c r="K42" s="46"/>
    </row>
    <row r="43" spans="1:11" ht="15">
      <c r="A43" s="21"/>
      <c r="B43" s="18"/>
      <c r="C43" s="19"/>
      <c r="D43" s="20"/>
      <c r="E43" s="20" t="str">
        <f t="shared" si="3"/>
        <v>0</v>
      </c>
      <c r="F43" s="20"/>
      <c r="G43" s="20"/>
      <c r="H43" s="20"/>
      <c r="I43" s="45"/>
      <c r="J43" s="45" t="str">
        <f t="shared" si="4"/>
        <v> - </v>
      </c>
      <c r="K43" s="46"/>
    </row>
    <row r="44" spans="1:11" ht="15">
      <c r="A44" s="21"/>
      <c r="B44" s="18"/>
      <c r="C44" s="19"/>
      <c r="D44" s="20"/>
      <c r="E44" s="20" t="str">
        <f t="shared" si="3"/>
        <v>0</v>
      </c>
      <c r="F44" s="20"/>
      <c r="G44" s="20"/>
      <c r="H44" s="20"/>
      <c r="I44" s="45"/>
      <c r="J44" s="45" t="str">
        <f t="shared" si="4"/>
        <v> - </v>
      </c>
      <c r="K44" s="46"/>
    </row>
    <row r="45" spans="1:11" ht="15">
      <c r="A45" s="21"/>
      <c r="B45" s="18"/>
      <c r="C45" s="19"/>
      <c r="D45" s="20"/>
      <c r="E45" s="20" t="str">
        <f t="shared" si="3"/>
        <v>0</v>
      </c>
      <c r="F45" s="20"/>
      <c r="G45" s="20"/>
      <c r="H45" s="20"/>
      <c r="I45" s="45"/>
      <c r="J45" s="45" t="str">
        <f t="shared" si="4"/>
        <v> - </v>
      </c>
      <c r="K45" s="46"/>
    </row>
    <row r="46" spans="1:11" ht="15">
      <c r="A46" s="17"/>
      <c r="B46" s="18"/>
      <c r="C46" s="19"/>
      <c r="D46" s="20"/>
      <c r="E46" s="20" t="str">
        <f t="shared" si="3"/>
        <v>0</v>
      </c>
      <c r="F46" s="20"/>
      <c r="G46" s="20"/>
      <c r="H46" s="20"/>
      <c r="I46" s="45"/>
      <c r="J46" s="45" t="str">
        <f t="shared" si="4"/>
        <v> - </v>
      </c>
      <c r="K46" s="46"/>
    </row>
    <row r="47" spans="1:11" ht="15">
      <c r="A47" s="21"/>
      <c r="B47" s="18"/>
      <c r="C47" s="19"/>
      <c r="D47" s="20"/>
      <c r="E47" s="20" t="str">
        <f t="shared" si="3"/>
        <v>0</v>
      </c>
      <c r="F47" s="20"/>
      <c r="G47" s="20"/>
      <c r="H47" s="20"/>
      <c r="I47" s="45"/>
      <c r="J47" s="45" t="str">
        <f t="shared" si="4"/>
        <v> - </v>
      </c>
      <c r="K47" s="46"/>
    </row>
    <row r="48" spans="1:11" ht="15">
      <c r="A48" s="21"/>
      <c r="B48" s="18"/>
      <c r="C48" s="19"/>
      <c r="D48" s="20"/>
      <c r="E48" s="20" t="str">
        <f t="shared" si="3"/>
        <v>0</v>
      </c>
      <c r="F48" s="20"/>
      <c r="G48" s="20"/>
      <c r="H48" s="20"/>
      <c r="I48" s="45"/>
      <c r="J48" s="45" t="str">
        <f t="shared" si="4"/>
        <v> - </v>
      </c>
      <c r="K48" s="46"/>
    </row>
    <row r="49" spans="1:11" ht="15">
      <c r="A49" s="21"/>
      <c r="B49" s="18"/>
      <c r="C49" s="19"/>
      <c r="D49" s="20"/>
      <c r="E49" s="20" t="str">
        <f t="shared" si="3"/>
        <v>0</v>
      </c>
      <c r="F49" s="20"/>
      <c r="G49" s="20"/>
      <c r="H49" s="20"/>
      <c r="I49" s="45"/>
      <c r="J49" s="45" t="str">
        <f t="shared" si="4"/>
        <v> - </v>
      </c>
      <c r="K49" s="46"/>
    </row>
    <row r="50" spans="1:11" ht="15">
      <c r="A50" s="21"/>
      <c r="B50" s="18"/>
      <c r="C50" s="19"/>
      <c r="D50" s="20"/>
      <c r="E50" s="20" t="str">
        <f t="shared" si="3"/>
        <v>0</v>
      </c>
      <c r="F50" s="20"/>
      <c r="G50" s="20"/>
      <c r="H50" s="20"/>
      <c r="I50" s="45"/>
      <c r="J50" s="45" t="str">
        <f t="shared" si="4"/>
        <v> - </v>
      </c>
      <c r="K50" s="46"/>
    </row>
    <row r="51" spans="1:11" ht="15">
      <c r="A51" s="21"/>
      <c r="B51" s="18"/>
      <c r="C51" s="19"/>
      <c r="D51" s="20"/>
      <c r="E51" s="20" t="str">
        <f t="shared" si="3"/>
        <v>0</v>
      </c>
      <c r="F51" s="20"/>
      <c r="G51" s="20"/>
      <c r="H51" s="20"/>
      <c r="I51" s="45"/>
      <c r="J51" s="45" t="str">
        <f t="shared" si="4"/>
        <v> - </v>
      </c>
      <c r="K51" s="46"/>
    </row>
    <row r="52" spans="1:11" ht="15">
      <c r="A52" s="21"/>
      <c r="B52" s="18"/>
      <c r="C52" s="19"/>
      <c r="D52" s="20"/>
      <c r="E52" s="20" t="str">
        <f t="shared" si="3"/>
        <v>0</v>
      </c>
      <c r="F52" s="20"/>
      <c r="G52" s="20"/>
      <c r="H52" s="20"/>
      <c r="I52" s="45"/>
      <c r="J52" s="45" t="str">
        <f t="shared" si="4"/>
        <v> - </v>
      </c>
      <c r="K52" s="46"/>
    </row>
    <row r="53" spans="1:11" ht="18">
      <c r="A53" s="47"/>
      <c r="B53" s="48"/>
      <c r="C53" s="49" t="s">
        <v>96</v>
      </c>
      <c r="D53" s="50">
        <f aca="true" t="shared" si="5" ref="D53:I53">SUM(D41:D52)</f>
        <v>8</v>
      </c>
      <c r="E53" s="50">
        <f t="shared" si="5"/>
        <v>83</v>
      </c>
      <c r="F53" s="50">
        <f t="shared" si="5"/>
        <v>10</v>
      </c>
      <c r="G53" s="50">
        <f t="shared" si="5"/>
        <v>23</v>
      </c>
      <c r="H53" s="50">
        <f t="shared" si="5"/>
        <v>7</v>
      </c>
      <c r="I53" s="51">
        <f t="shared" si="5"/>
        <v>7</v>
      </c>
      <c r="J53" s="51">
        <f>IF(H53="0","0",ROUND(I53*100/H53,1))</f>
        <v>100</v>
      </c>
      <c r="K53" s="52">
        <f>SUM(K41:K52)</f>
        <v>20</v>
      </c>
    </row>
  </sheetData>
  <sheetProtection/>
  <printOptions/>
  <pageMargins left="0.75" right="0.75" top="1" bottom="1" header="0.5118055555555556" footer="0.5118055555555556"/>
  <pageSetup fitToHeight="1" fitToWidth="1" horizontalDpi="300" verticalDpi="300" orientation="portrait" paperSize="9" scale="8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List40">
    <pageSetUpPr fitToPage="1"/>
  </sheetPr>
  <dimension ref="A1:K53"/>
  <sheetViews>
    <sheetView showGridLines="0" zoomScale="75" zoomScaleNormal="75" zoomScalePageLayoutView="0" workbookViewId="0" topLeftCell="A1">
      <selection activeCell="H41" sqref="H41"/>
    </sheetView>
  </sheetViews>
  <sheetFormatPr defaultColWidth="8.8984375" defaultRowHeight="15.75"/>
  <cols>
    <col min="1" max="1" width="6.19921875" style="22" customWidth="1"/>
    <col min="2" max="2" width="1.8984375" style="22" customWidth="1"/>
    <col min="3" max="3" width="22.296875" style="22" customWidth="1"/>
    <col min="4" max="4" width="5.296875" style="22" customWidth="1"/>
    <col min="5" max="5" width="8" style="22" customWidth="1"/>
    <col min="6" max="6" width="6.8984375" style="22" customWidth="1"/>
    <col min="7" max="7" width="8.8984375" style="22" customWidth="1"/>
    <col min="8" max="8" width="6.09765625" style="22" customWidth="1"/>
    <col min="9" max="9" width="7.09765625" style="22" customWidth="1"/>
    <col min="10" max="10" width="5.796875" style="22" customWidth="1"/>
    <col min="11" max="11" width="6.8984375" style="22" customWidth="1"/>
    <col min="12" max="16384" width="8.8984375" style="22" customWidth="1"/>
  </cols>
  <sheetData>
    <row r="1" ht="15">
      <c r="J1" s="23"/>
    </row>
    <row r="2" spans="1:8" ht="15">
      <c r="A2" s="22" t="s">
        <v>76</v>
      </c>
      <c r="D2" s="22">
        <f>rozpis!D30</f>
        <v>373</v>
      </c>
      <c r="F2" s="22" t="s">
        <v>77</v>
      </c>
      <c r="H2" s="22" t="e">
        <f>rozpis!A46+rozpis!#REF!</f>
        <v>#REF!</v>
      </c>
    </row>
    <row r="4" spans="1:9" ht="23.25">
      <c r="A4" s="24" t="s">
        <v>78</v>
      </c>
      <c r="E4" s="24" t="str">
        <f>rozpis!F25</f>
        <v>doma</v>
      </c>
      <c r="G4" s="24" t="s">
        <v>79</v>
      </c>
      <c r="I4" s="25">
        <f>rozpis!E30</f>
        <v>40985</v>
      </c>
    </row>
    <row r="5" spans="1:10" ht="30">
      <c r="A5" s="75" t="s">
        <v>80</v>
      </c>
      <c r="B5" s="27"/>
      <c r="C5" s="27" t="str">
        <f>rozpis!H30</f>
        <v>SK Botas Skuteč </v>
      </c>
      <c r="F5" s="27"/>
      <c r="G5" s="28">
        <f>E32</f>
        <v>76</v>
      </c>
      <c r="H5" s="28" t="s">
        <v>81</v>
      </c>
      <c r="I5" s="28">
        <f>E35</f>
        <v>61</v>
      </c>
      <c r="J5" s="27"/>
    </row>
    <row r="6" spans="1:10" ht="30">
      <c r="A6" s="29">
        <f>IF(G5&gt;I5,1,0)</f>
        <v>1</v>
      </c>
      <c r="B6" s="27"/>
      <c r="C6" s="29">
        <f>IF(I5&gt;G5,1,0)</f>
        <v>0</v>
      </c>
      <c r="F6" s="30" t="s">
        <v>82</v>
      </c>
      <c r="G6" s="31">
        <v>42</v>
      </c>
      <c r="H6" s="31" t="s">
        <v>81</v>
      </c>
      <c r="I6" s="31">
        <v>36</v>
      </c>
      <c r="J6" s="32" t="s">
        <v>83</v>
      </c>
    </row>
    <row r="7" spans="1:4" ht="15">
      <c r="A7" s="22" t="s">
        <v>84</v>
      </c>
      <c r="C7" s="22" t="str">
        <f>rozpis!I30</f>
        <v>Kolář</v>
      </c>
      <c r="D7" s="22" t="str">
        <f>rozpis!J30</f>
        <v>Zadina</v>
      </c>
    </row>
    <row r="9" spans="1:11" ht="18" customHeight="1">
      <c r="A9" s="33" t="s">
        <v>85</v>
      </c>
      <c r="B9" s="34"/>
      <c r="C9" s="34"/>
      <c r="D9" s="35"/>
      <c r="E9" s="36" t="s">
        <v>86</v>
      </c>
      <c r="F9" s="36" t="s">
        <v>87</v>
      </c>
      <c r="G9" s="36" t="s">
        <v>88</v>
      </c>
      <c r="H9" s="37" t="s">
        <v>89</v>
      </c>
      <c r="I9" s="38"/>
      <c r="J9" s="38"/>
      <c r="K9" s="39" t="s">
        <v>90</v>
      </c>
    </row>
    <row r="10" spans="1:11" ht="18" customHeight="1">
      <c r="A10" s="9" t="s">
        <v>32</v>
      </c>
      <c r="B10" s="11"/>
      <c r="C10" s="10" t="s">
        <v>33</v>
      </c>
      <c r="D10" s="12" t="s">
        <v>91</v>
      </c>
      <c r="E10" s="12" t="s">
        <v>92</v>
      </c>
      <c r="F10" s="40"/>
      <c r="G10" s="40"/>
      <c r="H10" s="12" t="s">
        <v>93</v>
      </c>
      <c r="I10" s="41" t="s">
        <v>94</v>
      </c>
      <c r="J10" s="41" t="s">
        <v>95</v>
      </c>
      <c r="K10" s="42" t="s">
        <v>92</v>
      </c>
    </row>
    <row r="11" spans="1:11" ht="18" customHeight="1">
      <c r="A11" s="13">
        <f>soupiska!C11</f>
        <v>12</v>
      </c>
      <c r="B11" s="15"/>
      <c r="C11" s="14" t="str">
        <f>soupiska!E11</f>
        <v>Čechovský Marek</v>
      </c>
      <c r="D11" s="16">
        <v>0</v>
      </c>
      <c r="E11" s="16">
        <f aca="true" t="shared" si="0" ref="E11:E31">IF(D11=0,"",3*F11+2*G11+I11)</f>
      </c>
      <c r="F11" s="16"/>
      <c r="G11" s="16"/>
      <c r="H11" s="16"/>
      <c r="I11" s="43"/>
      <c r="J11" s="43" t="str">
        <f aca="true" t="shared" si="1" ref="J11:J31">IF(AND(H11=0,I11=0)," - ",ROUND(I11*100/H11,1))</f>
        <v> - </v>
      </c>
      <c r="K11" s="44"/>
    </row>
    <row r="12" spans="1:11" ht="18" customHeight="1">
      <c r="A12" s="21">
        <f>soupiska!C12</f>
        <v>0</v>
      </c>
      <c r="B12" s="18"/>
      <c r="C12" s="19" t="str">
        <f>soupiska!E12</f>
        <v>Dostál Radek</v>
      </c>
      <c r="D12" s="20">
        <v>0</v>
      </c>
      <c r="E12" s="20">
        <f t="shared" si="0"/>
      </c>
      <c r="F12" s="20"/>
      <c r="G12" s="20"/>
      <c r="H12" s="20"/>
      <c r="I12" s="45"/>
      <c r="J12" s="45" t="str">
        <f t="shared" si="1"/>
        <v> - </v>
      </c>
      <c r="K12" s="46"/>
    </row>
    <row r="13" spans="1:11" ht="18" customHeight="1">
      <c r="A13" s="21">
        <f>soupiska!C13</f>
        <v>14</v>
      </c>
      <c r="B13" s="18"/>
      <c r="C13" s="19" t="str">
        <f>soupiska!E13</f>
        <v>Ducháček Ludvík</v>
      </c>
      <c r="D13" s="20">
        <v>0</v>
      </c>
      <c r="E13" s="20">
        <f t="shared" si="0"/>
      </c>
      <c r="F13" s="20"/>
      <c r="G13" s="20"/>
      <c r="H13" s="20"/>
      <c r="I13" s="45"/>
      <c r="J13" s="45" t="str">
        <f t="shared" si="1"/>
        <v> - </v>
      </c>
      <c r="K13" s="46"/>
    </row>
    <row r="14" spans="1:11" ht="18" customHeight="1">
      <c r="A14" s="17">
        <f>soupiska!C14</f>
        <v>20</v>
      </c>
      <c r="B14" s="18"/>
      <c r="C14" s="19" t="str">
        <f>soupiska!E14</f>
        <v>Dvořák Milan</v>
      </c>
      <c r="D14" s="20">
        <v>1</v>
      </c>
      <c r="E14" s="20">
        <f t="shared" si="0"/>
        <v>0</v>
      </c>
      <c r="F14" s="20">
        <v>0</v>
      </c>
      <c r="G14" s="20">
        <v>0</v>
      </c>
      <c r="H14" s="20">
        <v>0</v>
      </c>
      <c r="I14" s="45">
        <v>0</v>
      </c>
      <c r="J14" s="45" t="str">
        <f t="shared" si="1"/>
        <v> - </v>
      </c>
      <c r="K14" s="46">
        <v>0</v>
      </c>
    </row>
    <row r="15" spans="1:11" ht="18" customHeight="1">
      <c r="A15" s="17">
        <f>soupiska!C15</f>
        <v>4</v>
      </c>
      <c r="B15" s="18"/>
      <c r="C15" s="19" t="str">
        <f>soupiska!E15</f>
        <v>Fiksa Ondřej</v>
      </c>
      <c r="D15" s="20">
        <v>1</v>
      </c>
      <c r="E15" s="20">
        <f t="shared" si="0"/>
        <v>13</v>
      </c>
      <c r="F15" s="20">
        <v>1</v>
      </c>
      <c r="G15" s="20">
        <v>3</v>
      </c>
      <c r="H15" s="20">
        <v>6</v>
      </c>
      <c r="I15" s="45">
        <v>4</v>
      </c>
      <c r="J15" s="45">
        <f t="shared" si="1"/>
        <v>66.7</v>
      </c>
      <c r="K15" s="46">
        <v>1</v>
      </c>
    </row>
    <row r="16" spans="1:11" ht="18" customHeight="1">
      <c r="A16" s="17">
        <f>soupiska!C16</f>
        <v>15</v>
      </c>
      <c r="B16" s="18"/>
      <c r="C16" s="19" t="str">
        <f>soupiska!E16</f>
        <v>Hedvičák Jaroslav</v>
      </c>
      <c r="D16" s="20">
        <v>1</v>
      </c>
      <c r="E16" s="20">
        <f>IF(D16=0,"",3*F16+2*G16+I16)</f>
        <v>16</v>
      </c>
      <c r="F16" s="20">
        <v>3</v>
      </c>
      <c r="G16" s="20">
        <v>2</v>
      </c>
      <c r="H16" s="20">
        <v>4</v>
      </c>
      <c r="I16" s="45">
        <v>3</v>
      </c>
      <c r="J16" s="45">
        <f>IF(AND(H16=0,I16=0)," - ",ROUND(I16*100/H16,1))</f>
        <v>75</v>
      </c>
      <c r="K16" s="46">
        <v>0</v>
      </c>
    </row>
    <row r="17" spans="1:11" ht="18" customHeight="1">
      <c r="A17" s="17">
        <f>soupiska!C17</f>
        <v>10</v>
      </c>
      <c r="B17" s="18"/>
      <c r="C17" s="19" t="str">
        <f>soupiska!E17</f>
        <v>Krontorád Pavel</v>
      </c>
      <c r="D17" s="20">
        <v>1</v>
      </c>
      <c r="E17" s="20">
        <f>IF(D17=0,"",3*F17+2*G17+I17)</f>
        <v>12</v>
      </c>
      <c r="F17" s="20">
        <v>0</v>
      </c>
      <c r="G17" s="20">
        <v>5</v>
      </c>
      <c r="H17" s="20">
        <v>2</v>
      </c>
      <c r="I17" s="45">
        <v>2</v>
      </c>
      <c r="J17" s="45">
        <f>IF(AND(H17=0,I17=0)," - ",ROUND(I17*100/H17,1))</f>
        <v>100</v>
      </c>
      <c r="K17" s="46">
        <v>1</v>
      </c>
    </row>
    <row r="18" spans="1:11" ht="18" customHeight="1">
      <c r="A18" s="17">
        <f>soupiska!C18</f>
        <v>7</v>
      </c>
      <c r="B18" s="18"/>
      <c r="C18" s="19" t="str">
        <f>soupiska!E18</f>
        <v>Krontorád Vít</v>
      </c>
      <c r="D18" s="20">
        <v>1</v>
      </c>
      <c r="E18" s="20">
        <f t="shared" si="0"/>
        <v>33</v>
      </c>
      <c r="F18" s="20">
        <v>0</v>
      </c>
      <c r="G18" s="20">
        <v>16</v>
      </c>
      <c r="H18" s="20">
        <v>3</v>
      </c>
      <c r="I18" s="45">
        <v>1</v>
      </c>
      <c r="J18" s="45">
        <f t="shared" si="1"/>
        <v>33.3</v>
      </c>
      <c r="K18" s="46">
        <v>3</v>
      </c>
    </row>
    <row r="19" spans="1:11" ht="18" customHeight="1">
      <c r="A19" s="17">
        <f>soupiska!C19</f>
        <v>6</v>
      </c>
      <c r="B19" s="18"/>
      <c r="C19" s="19" t="str">
        <f>soupiska!E19</f>
        <v>Krška Josef</v>
      </c>
      <c r="D19" s="20">
        <v>0</v>
      </c>
      <c r="E19" s="20">
        <f t="shared" si="0"/>
      </c>
      <c r="F19" s="20"/>
      <c r="G19" s="20"/>
      <c r="H19" s="20"/>
      <c r="I19" s="45"/>
      <c r="J19" s="45" t="str">
        <f t="shared" si="1"/>
        <v> - </v>
      </c>
      <c r="K19" s="46"/>
    </row>
    <row r="20" spans="1:11" ht="18" customHeight="1">
      <c r="A20" s="17">
        <f>soupiska!C20</f>
        <v>18</v>
      </c>
      <c r="B20" s="18"/>
      <c r="C20" s="19" t="str">
        <f>soupiska!E20</f>
        <v>Maca Radek</v>
      </c>
      <c r="D20" s="20">
        <v>0</v>
      </c>
      <c r="E20" s="20">
        <f t="shared" si="0"/>
      </c>
      <c r="F20" s="20"/>
      <c r="G20" s="20"/>
      <c r="H20" s="20"/>
      <c r="I20" s="45"/>
      <c r="J20" s="45" t="str">
        <f t="shared" si="1"/>
        <v> - </v>
      </c>
      <c r="K20" s="46"/>
    </row>
    <row r="21" spans="1:11" ht="18" customHeight="1">
      <c r="A21" s="21">
        <f>soupiska!C21</f>
        <v>17</v>
      </c>
      <c r="B21" s="18"/>
      <c r="C21" s="19" t="str">
        <f>soupiska!E21</f>
        <v>Müller Tomáš</v>
      </c>
      <c r="D21" s="20">
        <v>0</v>
      </c>
      <c r="E21" s="20">
        <f t="shared" si="0"/>
      </c>
      <c r="F21" s="20"/>
      <c r="G21" s="20"/>
      <c r="H21" s="20"/>
      <c r="I21" s="45"/>
      <c r="J21" s="45" t="str">
        <f t="shared" si="1"/>
        <v> - </v>
      </c>
      <c r="K21" s="46"/>
    </row>
    <row r="22" spans="1:11" ht="18" customHeight="1">
      <c r="A22" s="21">
        <f>soupiska!C22</f>
        <v>17</v>
      </c>
      <c r="B22" s="18"/>
      <c r="C22" s="19" t="str">
        <f>soupiska!E22</f>
        <v>Müller Petr</v>
      </c>
      <c r="D22" s="20">
        <v>0</v>
      </c>
      <c r="E22" s="20">
        <f t="shared" si="0"/>
      </c>
      <c r="F22" s="20"/>
      <c r="G22" s="20"/>
      <c r="H22" s="20"/>
      <c r="I22" s="45"/>
      <c r="J22" s="45" t="str">
        <f t="shared" si="1"/>
        <v> - </v>
      </c>
      <c r="K22" s="46"/>
    </row>
    <row r="23" spans="1:11" ht="18" customHeight="1">
      <c r="A23" s="21">
        <f>soupiska!C23</f>
        <v>16</v>
      </c>
      <c r="B23" s="18"/>
      <c r="C23" s="19" t="str">
        <f>soupiska!E23</f>
        <v>Nepustil Petr</v>
      </c>
      <c r="D23" s="20">
        <v>0</v>
      </c>
      <c r="E23" s="20">
        <f t="shared" si="0"/>
      </c>
      <c r="F23" s="20"/>
      <c r="G23" s="20"/>
      <c r="H23" s="20"/>
      <c r="I23" s="45"/>
      <c r="J23" s="45" t="str">
        <f t="shared" si="1"/>
        <v> - </v>
      </c>
      <c r="K23" s="46"/>
    </row>
    <row r="24" spans="1:11" ht="18" customHeight="1">
      <c r="A24" s="21">
        <f>soupiska!C24</f>
        <v>8</v>
      </c>
      <c r="B24" s="18"/>
      <c r="C24" s="19" t="str">
        <f>soupiska!E24</f>
        <v>Petr Martin</v>
      </c>
      <c r="D24" s="20">
        <v>0</v>
      </c>
      <c r="E24" s="20">
        <f t="shared" si="0"/>
      </c>
      <c r="F24" s="20"/>
      <c r="G24" s="20"/>
      <c r="H24" s="20"/>
      <c r="I24" s="45"/>
      <c r="J24" s="45" t="str">
        <f t="shared" si="1"/>
        <v> - </v>
      </c>
      <c r="K24" s="46"/>
    </row>
    <row r="25" spans="1:11" ht="18" customHeight="1">
      <c r="A25" s="17">
        <f>soupiska!C25</f>
        <v>0</v>
      </c>
      <c r="B25" s="18"/>
      <c r="C25" s="19" t="str">
        <f>soupiska!E25</f>
        <v>Teplý Petr</v>
      </c>
      <c r="D25" s="20">
        <v>1</v>
      </c>
      <c r="E25" s="20">
        <f t="shared" si="0"/>
        <v>0</v>
      </c>
      <c r="F25" s="20">
        <v>0</v>
      </c>
      <c r="G25" s="20">
        <v>0</v>
      </c>
      <c r="H25" s="20">
        <v>0</v>
      </c>
      <c r="I25" s="45">
        <v>0</v>
      </c>
      <c r="J25" s="45" t="str">
        <f t="shared" si="1"/>
        <v> - </v>
      </c>
      <c r="K25" s="46">
        <v>1</v>
      </c>
    </row>
    <row r="26" spans="1:11" ht="18" customHeight="1">
      <c r="A26" s="17">
        <f>soupiska!C26</f>
        <v>9</v>
      </c>
      <c r="B26" s="18"/>
      <c r="C26" s="19" t="str">
        <f>soupiska!E26</f>
        <v>Rychtář Jan</v>
      </c>
      <c r="D26" s="20">
        <v>0</v>
      </c>
      <c r="E26" s="20">
        <f t="shared" si="0"/>
      </c>
      <c r="F26" s="20"/>
      <c r="G26" s="20"/>
      <c r="H26" s="20"/>
      <c r="I26" s="45"/>
      <c r="J26" s="45" t="str">
        <f t="shared" si="1"/>
        <v> - </v>
      </c>
      <c r="K26" s="46"/>
    </row>
    <row r="27" spans="1:11" ht="18" customHeight="1">
      <c r="A27" s="17">
        <f>soupiska!C27</f>
        <v>14</v>
      </c>
      <c r="B27" s="18"/>
      <c r="C27" s="19" t="str">
        <f>soupiska!E27</f>
        <v>Slezák Jakub</v>
      </c>
      <c r="D27" s="20">
        <v>0</v>
      </c>
      <c r="E27" s="20">
        <f t="shared" si="0"/>
      </c>
      <c r="F27" s="20"/>
      <c r="G27" s="20"/>
      <c r="H27" s="20"/>
      <c r="I27" s="45"/>
      <c r="J27" s="45" t="str">
        <f t="shared" si="1"/>
        <v> - </v>
      </c>
      <c r="K27" s="46"/>
    </row>
    <row r="28" spans="1:11" ht="18" customHeight="1">
      <c r="A28" s="17">
        <f>soupiska!C28</f>
        <v>5</v>
      </c>
      <c r="B28" s="18"/>
      <c r="C28" s="19" t="str">
        <f>soupiska!E28</f>
        <v>Straka Tomáš</v>
      </c>
      <c r="D28" s="20">
        <v>0</v>
      </c>
      <c r="E28" s="20">
        <f t="shared" si="0"/>
      </c>
      <c r="F28" s="20"/>
      <c r="G28" s="20"/>
      <c r="H28" s="20"/>
      <c r="I28" s="45"/>
      <c r="J28" s="45" t="str">
        <f t="shared" si="1"/>
        <v> - </v>
      </c>
      <c r="K28" s="46"/>
    </row>
    <row r="29" spans="1:11" ht="18" customHeight="1">
      <c r="A29" s="21">
        <f>soupiska!C29</f>
        <v>21</v>
      </c>
      <c r="B29" s="18"/>
      <c r="C29" s="19" t="str">
        <f>soupiska!E29</f>
        <v>Stríž Rostislav</v>
      </c>
      <c r="D29" s="20">
        <v>1</v>
      </c>
      <c r="E29" s="20">
        <f t="shared" si="0"/>
        <v>2</v>
      </c>
      <c r="F29" s="20">
        <v>0</v>
      </c>
      <c r="G29" s="20">
        <v>1</v>
      </c>
      <c r="H29" s="20">
        <v>0</v>
      </c>
      <c r="I29" s="45">
        <v>0</v>
      </c>
      <c r="J29" s="45" t="str">
        <f t="shared" si="1"/>
        <v> - </v>
      </c>
      <c r="K29" s="46">
        <v>2</v>
      </c>
    </row>
    <row r="30" spans="1:11" ht="18" customHeight="1">
      <c r="A30" s="21">
        <f>soupiska!C30</f>
        <v>0</v>
      </c>
      <c r="B30" s="18"/>
      <c r="C30" s="19" t="str">
        <f>soupiska!E30</f>
        <v>Šulc Michal</v>
      </c>
      <c r="D30" s="20">
        <v>0</v>
      </c>
      <c r="E30" s="20">
        <f t="shared" si="0"/>
      </c>
      <c r="F30" s="20"/>
      <c r="G30" s="20"/>
      <c r="H30" s="20"/>
      <c r="I30" s="45"/>
      <c r="J30" s="45" t="str">
        <f t="shared" si="1"/>
        <v> - </v>
      </c>
      <c r="K30" s="46"/>
    </row>
    <row r="31" spans="1:11" ht="18" customHeight="1">
      <c r="A31" s="21">
        <f>soupiska!C31</f>
        <v>0</v>
      </c>
      <c r="B31" s="18"/>
      <c r="C31" s="19" t="str">
        <f>soupiska!E31</f>
        <v>Trojan Pavel</v>
      </c>
      <c r="D31" s="20">
        <v>0</v>
      </c>
      <c r="E31" s="20">
        <f t="shared" si="0"/>
      </c>
      <c r="F31" s="20"/>
      <c r="G31" s="20"/>
      <c r="H31" s="20"/>
      <c r="I31" s="45"/>
      <c r="J31" s="45" t="str">
        <f t="shared" si="1"/>
        <v> - </v>
      </c>
      <c r="K31" s="46"/>
    </row>
    <row r="32" spans="1:11" ht="18" customHeight="1">
      <c r="A32" s="47"/>
      <c r="B32" s="48"/>
      <c r="C32" s="49" t="s">
        <v>96</v>
      </c>
      <c r="D32" s="50">
        <f aca="true" t="shared" si="2" ref="D32:I32">SUM(D11:D31)</f>
        <v>7</v>
      </c>
      <c r="E32" s="50">
        <f t="shared" si="2"/>
        <v>76</v>
      </c>
      <c r="F32" s="50">
        <f t="shared" si="2"/>
        <v>4</v>
      </c>
      <c r="G32" s="50">
        <f t="shared" si="2"/>
        <v>27</v>
      </c>
      <c r="H32" s="50">
        <f t="shared" si="2"/>
        <v>15</v>
      </c>
      <c r="I32" s="51">
        <f t="shared" si="2"/>
        <v>10</v>
      </c>
      <c r="J32" s="51">
        <f>IF(H32="0","0",ROUND(I32*100/H32,1))</f>
        <v>66.7</v>
      </c>
      <c r="K32" s="52">
        <f>SUM(K11:K31)</f>
        <v>8</v>
      </c>
    </row>
    <row r="33" spans="1:11" ht="18" customHeight="1">
      <c r="A33" s="53"/>
      <c r="B33" s="53"/>
      <c r="C33" s="53"/>
      <c r="D33" s="54"/>
      <c r="E33" s="54"/>
      <c r="F33" s="54"/>
      <c r="G33" s="54"/>
      <c r="H33" s="54"/>
      <c r="I33" s="54"/>
      <c r="J33" s="54"/>
      <c r="K33" s="54"/>
    </row>
    <row r="34" spans="1:11" ht="18" customHeight="1">
      <c r="A34" s="55"/>
      <c r="B34" s="55"/>
      <c r="C34" s="55"/>
      <c r="D34" s="56"/>
      <c r="E34" s="56"/>
      <c r="F34" s="56"/>
      <c r="G34" s="56"/>
      <c r="H34" s="56"/>
      <c r="I34" s="56"/>
      <c r="J34" s="56"/>
      <c r="K34" s="56"/>
    </row>
    <row r="35" spans="1:11" ht="18" customHeight="1">
      <c r="A35" s="57"/>
      <c r="B35" s="58"/>
      <c r="C35" s="59" t="s">
        <v>97</v>
      </c>
      <c r="D35" s="60">
        <f>D53</f>
        <v>8</v>
      </c>
      <c r="E35" s="60">
        <f>F35*3+G35*2+I35</f>
        <v>61</v>
      </c>
      <c r="F35" s="60">
        <f>F53</f>
        <v>5</v>
      </c>
      <c r="G35" s="60">
        <f>G53</f>
        <v>22</v>
      </c>
      <c r="H35" s="60">
        <f>H53</f>
        <v>6</v>
      </c>
      <c r="I35" s="61">
        <f>I53</f>
        <v>2</v>
      </c>
      <c r="J35" s="61">
        <f>IF(H35="0","0",ROUND(I35*100/H35,1))</f>
        <v>33.3</v>
      </c>
      <c r="K35" s="62">
        <f>K53</f>
        <v>14</v>
      </c>
    </row>
    <row r="39" spans="1:11" ht="15">
      <c r="A39" s="33" t="s">
        <v>85</v>
      </c>
      <c r="B39" s="34"/>
      <c r="C39" s="34"/>
      <c r="D39" s="35"/>
      <c r="E39" s="36" t="s">
        <v>86</v>
      </c>
      <c r="F39" s="36" t="s">
        <v>87</v>
      </c>
      <c r="G39" s="36" t="s">
        <v>88</v>
      </c>
      <c r="H39" s="37" t="s">
        <v>89</v>
      </c>
      <c r="I39" s="38"/>
      <c r="J39" s="38"/>
      <c r="K39" s="39" t="s">
        <v>90</v>
      </c>
    </row>
    <row r="40" spans="1:11" ht="15">
      <c r="A40" s="9" t="s">
        <v>32</v>
      </c>
      <c r="B40" s="11"/>
      <c r="C40" s="10" t="s">
        <v>33</v>
      </c>
      <c r="D40" s="12"/>
      <c r="E40" s="12" t="s">
        <v>92</v>
      </c>
      <c r="F40" s="40"/>
      <c r="G40" s="40"/>
      <c r="H40" s="12"/>
      <c r="I40" s="41"/>
      <c r="J40" s="41" t="s">
        <v>95</v>
      </c>
      <c r="K40" s="42"/>
    </row>
    <row r="41" spans="1:11" ht="15">
      <c r="A41" s="76" t="s">
        <v>102</v>
      </c>
      <c r="B41" s="15"/>
      <c r="C41" s="14"/>
      <c r="D41" s="16">
        <v>8</v>
      </c>
      <c r="E41" s="20">
        <f aca="true" t="shared" si="3" ref="E41:E49">IF(D41=0,"0",3*F41+2*G41+I41)</f>
        <v>61</v>
      </c>
      <c r="F41" s="16">
        <v>5</v>
      </c>
      <c r="G41" s="16">
        <v>22</v>
      </c>
      <c r="H41" s="16">
        <v>6</v>
      </c>
      <c r="I41" s="43">
        <v>2</v>
      </c>
      <c r="J41" s="43">
        <f aca="true" t="shared" si="4" ref="J41:J52">IF(AND(H41=0,I41=0)," - ",ROUND(I41*100/H41,1))</f>
        <v>33.3</v>
      </c>
      <c r="K41" s="44">
        <v>14</v>
      </c>
    </row>
    <row r="42" spans="1:11" ht="15">
      <c r="A42" s="21"/>
      <c r="B42" s="18"/>
      <c r="C42" s="19"/>
      <c r="D42" s="20"/>
      <c r="E42" s="20" t="str">
        <f t="shared" si="3"/>
        <v>0</v>
      </c>
      <c r="F42" s="20"/>
      <c r="G42" s="20"/>
      <c r="H42" s="20"/>
      <c r="I42" s="45"/>
      <c r="J42" s="45" t="str">
        <f t="shared" si="4"/>
        <v> - </v>
      </c>
      <c r="K42" s="46"/>
    </row>
    <row r="43" spans="1:11" ht="15">
      <c r="A43" s="21"/>
      <c r="B43" s="18"/>
      <c r="C43" s="19"/>
      <c r="D43" s="20"/>
      <c r="E43" s="20" t="str">
        <f t="shared" si="3"/>
        <v>0</v>
      </c>
      <c r="F43" s="20"/>
      <c r="G43" s="20"/>
      <c r="H43" s="20"/>
      <c r="I43" s="45"/>
      <c r="J43" s="45" t="str">
        <f t="shared" si="4"/>
        <v> - </v>
      </c>
      <c r="K43" s="46"/>
    </row>
    <row r="44" spans="1:11" ht="15">
      <c r="A44" s="21"/>
      <c r="B44" s="18"/>
      <c r="C44" s="19"/>
      <c r="D44" s="20"/>
      <c r="E44" s="20" t="str">
        <f t="shared" si="3"/>
        <v>0</v>
      </c>
      <c r="F44" s="20"/>
      <c r="G44" s="20"/>
      <c r="H44" s="20"/>
      <c r="I44" s="45"/>
      <c r="J44" s="45" t="str">
        <f t="shared" si="4"/>
        <v> - </v>
      </c>
      <c r="K44" s="46"/>
    </row>
    <row r="45" spans="1:11" ht="15">
      <c r="A45" s="21"/>
      <c r="B45" s="18"/>
      <c r="C45" s="19"/>
      <c r="D45" s="20"/>
      <c r="E45" s="20" t="str">
        <f t="shared" si="3"/>
        <v>0</v>
      </c>
      <c r="F45" s="20"/>
      <c r="G45" s="20"/>
      <c r="H45" s="20"/>
      <c r="I45" s="45"/>
      <c r="J45" s="45" t="str">
        <f t="shared" si="4"/>
        <v> - </v>
      </c>
      <c r="K45" s="46"/>
    </row>
    <row r="46" spans="1:11" ht="15">
      <c r="A46" s="21"/>
      <c r="B46" s="18"/>
      <c r="C46" s="19"/>
      <c r="D46" s="20"/>
      <c r="E46" s="20" t="str">
        <f t="shared" si="3"/>
        <v>0</v>
      </c>
      <c r="F46" s="20"/>
      <c r="G46" s="20"/>
      <c r="H46" s="20"/>
      <c r="I46" s="45"/>
      <c r="J46" s="45" t="str">
        <f t="shared" si="4"/>
        <v> - </v>
      </c>
      <c r="K46" s="46"/>
    </row>
    <row r="47" spans="1:11" ht="15">
      <c r="A47" s="21"/>
      <c r="B47" s="18"/>
      <c r="C47" s="19"/>
      <c r="D47" s="20"/>
      <c r="E47" s="20" t="str">
        <f t="shared" si="3"/>
        <v>0</v>
      </c>
      <c r="F47" s="20"/>
      <c r="G47" s="20"/>
      <c r="H47" s="20"/>
      <c r="I47" s="45"/>
      <c r="J47" s="45" t="str">
        <f t="shared" si="4"/>
        <v> - </v>
      </c>
      <c r="K47" s="46"/>
    </row>
    <row r="48" spans="1:11" ht="15">
      <c r="A48" s="21"/>
      <c r="B48" s="18"/>
      <c r="C48" s="19"/>
      <c r="D48" s="20"/>
      <c r="E48" s="20" t="str">
        <f t="shared" si="3"/>
        <v>0</v>
      </c>
      <c r="F48" s="20"/>
      <c r="G48" s="20"/>
      <c r="H48" s="20"/>
      <c r="I48" s="45"/>
      <c r="J48" s="45" t="str">
        <f t="shared" si="4"/>
        <v> - </v>
      </c>
      <c r="K48" s="46"/>
    </row>
    <row r="49" spans="1:11" ht="15">
      <c r="A49" s="21"/>
      <c r="B49" s="18"/>
      <c r="C49" s="19"/>
      <c r="D49" s="20"/>
      <c r="E49" s="20" t="str">
        <f t="shared" si="3"/>
        <v>0</v>
      </c>
      <c r="F49" s="20"/>
      <c r="G49" s="20"/>
      <c r="H49" s="20"/>
      <c r="I49" s="45"/>
      <c r="J49" s="45" t="str">
        <f t="shared" si="4"/>
        <v> - </v>
      </c>
      <c r="K49" s="46"/>
    </row>
    <row r="50" spans="1:11" ht="15">
      <c r="A50" s="21"/>
      <c r="B50" s="18"/>
      <c r="C50" s="19"/>
      <c r="D50" s="20"/>
      <c r="E50" s="20"/>
      <c r="F50" s="20"/>
      <c r="G50" s="20"/>
      <c r="H50" s="20"/>
      <c r="I50" s="45"/>
      <c r="J50" s="45" t="str">
        <f t="shared" si="4"/>
        <v> - </v>
      </c>
      <c r="K50" s="46"/>
    </row>
    <row r="51" spans="1:11" ht="15">
      <c r="A51" s="21"/>
      <c r="B51" s="18"/>
      <c r="C51" s="19"/>
      <c r="D51" s="20"/>
      <c r="E51" s="20"/>
      <c r="F51" s="20"/>
      <c r="G51" s="20"/>
      <c r="H51" s="20"/>
      <c r="I51" s="45"/>
      <c r="J51" s="45" t="str">
        <f t="shared" si="4"/>
        <v> - </v>
      </c>
      <c r="K51" s="46"/>
    </row>
    <row r="52" spans="1:11" ht="15">
      <c r="A52" s="17"/>
      <c r="B52" s="18"/>
      <c r="C52" s="19"/>
      <c r="D52" s="20"/>
      <c r="E52" s="20"/>
      <c r="F52" s="20"/>
      <c r="G52" s="20"/>
      <c r="H52" s="20"/>
      <c r="I52" s="45"/>
      <c r="J52" s="45" t="str">
        <f t="shared" si="4"/>
        <v> - </v>
      </c>
      <c r="K52" s="46"/>
    </row>
    <row r="53" spans="1:11" ht="18">
      <c r="A53" s="47"/>
      <c r="B53" s="48"/>
      <c r="C53" s="49" t="s">
        <v>96</v>
      </c>
      <c r="D53" s="50">
        <f aca="true" t="shared" si="5" ref="D53:I53">SUM(D41:D52)</f>
        <v>8</v>
      </c>
      <c r="E53" s="50">
        <f t="shared" si="5"/>
        <v>61</v>
      </c>
      <c r="F53" s="50">
        <f t="shared" si="5"/>
        <v>5</v>
      </c>
      <c r="G53" s="50">
        <f t="shared" si="5"/>
        <v>22</v>
      </c>
      <c r="H53" s="50">
        <f t="shared" si="5"/>
        <v>6</v>
      </c>
      <c r="I53" s="51">
        <f t="shared" si="5"/>
        <v>2</v>
      </c>
      <c r="J53" s="51">
        <f>IF(H53="0","0",ROUND(I53*100/H53,1))</f>
        <v>33.3</v>
      </c>
      <c r="K53" s="52">
        <f>SUM(K41:K52)</f>
        <v>14</v>
      </c>
    </row>
  </sheetData>
  <sheetProtection/>
  <printOptions/>
  <pageMargins left="0.75" right="0.75" top="1" bottom="1" header="0.5118055555555556" footer="0.5118055555555556"/>
  <pageSetup fitToHeight="1" fitToWidth="1" horizontalDpi="300" verticalDpi="300" orientation="portrait" paperSize="9" scale="7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List42">
    <pageSetUpPr fitToPage="1"/>
  </sheetPr>
  <dimension ref="A1:K53"/>
  <sheetViews>
    <sheetView showGridLines="0" zoomScale="75" zoomScaleNormal="75" zoomScalePageLayoutView="0" workbookViewId="0" topLeftCell="A1">
      <selection activeCell="H41" sqref="H41"/>
    </sheetView>
  </sheetViews>
  <sheetFormatPr defaultColWidth="8.8984375" defaultRowHeight="15.75"/>
  <cols>
    <col min="1" max="1" width="6.19921875" style="22" customWidth="1"/>
    <col min="2" max="2" width="1.8984375" style="22" customWidth="1"/>
    <col min="3" max="3" width="24.09765625" style="22" customWidth="1"/>
    <col min="4" max="4" width="5.296875" style="22" customWidth="1"/>
    <col min="5" max="5" width="8" style="22" customWidth="1"/>
    <col min="6" max="6" width="6.8984375" style="22" customWidth="1"/>
    <col min="7" max="7" width="8.8984375" style="22" customWidth="1"/>
    <col min="8" max="8" width="6.09765625" style="22" customWidth="1"/>
    <col min="9" max="9" width="7.09765625" style="22" customWidth="1"/>
    <col min="10" max="10" width="5.796875" style="22" customWidth="1"/>
    <col min="11" max="11" width="6.8984375" style="22" customWidth="1"/>
    <col min="12" max="12" width="8.8984375" style="22" customWidth="1"/>
    <col min="13" max="13" width="7.8984375" style="22" customWidth="1"/>
    <col min="14" max="16384" width="8.8984375" style="22" customWidth="1"/>
  </cols>
  <sheetData>
    <row r="1" ht="15">
      <c r="J1" s="23"/>
    </row>
    <row r="2" spans="1:8" ht="15">
      <c r="A2" s="22" t="s">
        <v>76</v>
      </c>
      <c r="D2" s="22">
        <f>rozpis!D31</f>
        <v>378</v>
      </c>
      <c r="F2" s="22" t="s">
        <v>77</v>
      </c>
      <c r="H2" s="22">
        <f>rozpis!A16+rozpis!A26</f>
        <v>17</v>
      </c>
    </row>
    <row r="4" spans="1:9" ht="23.25">
      <c r="A4" s="24" t="s">
        <v>78</v>
      </c>
      <c r="E4" s="24" t="str">
        <f>rozpis!F26</f>
        <v>venku</v>
      </c>
      <c r="G4" s="24" t="s">
        <v>79</v>
      </c>
      <c r="I4" s="25">
        <f>rozpis!E31</f>
        <v>40986</v>
      </c>
    </row>
    <row r="5" spans="1:10" ht="30">
      <c r="A5" s="75" t="s">
        <v>80</v>
      </c>
      <c r="B5" s="27"/>
      <c r="C5" s="27" t="str">
        <f>rozpis!H31</f>
        <v>TJ Heřmanův Městec </v>
      </c>
      <c r="F5" s="27"/>
      <c r="G5" s="28">
        <f>E32</f>
        <v>102</v>
      </c>
      <c r="H5" s="28" t="s">
        <v>81</v>
      </c>
      <c r="I5" s="28">
        <f>E35</f>
        <v>46</v>
      </c>
      <c r="J5" s="27"/>
    </row>
    <row r="6" spans="1:10" ht="30">
      <c r="A6" s="29">
        <f>IF(G5&gt;I5,1,0)</f>
        <v>1</v>
      </c>
      <c r="B6" s="27"/>
      <c r="C6" s="29">
        <f>IF(I5&gt;G5,1,0)</f>
        <v>0</v>
      </c>
      <c r="F6" s="30" t="s">
        <v>82</v>
      </c>
      <c r="G6" s="31">
        <v>46</v>
      </c>
      <c r="H6" s="31" t="s">
        <v>81</v>
      </c>
      <c r="I6" s="31">
        <v>22</v>
      </c>
      <c r="J6" s="32" t="s">
        <v>83</v>
      </c>
    </row>
    <row r="7" spans="1:4" ht="15">
      <c r="A7" s="22" t="s">
        <v>84</v>
      </c>
      <c r="C7" s="22" t="str">
        <f>rozpis!I31</f>
        <v>Kolář</v>
      </c>
      <c r="D7" s="22" t="str">
        <f>rozpis!J31</f>
        <v>Zadina</v>
      </c>
    </row>
    <row r="9" spans="1:11" ht="18" customHeight="1">
      <c r="A9" s="33" t="s">
        <v>85</v>
      </c>
      <c r="B9" s="34"/>
      <c r="C9" s="34"/>
      <c r="D9" s="35"/>
      <c r="E9" s="36" t="s">
        <v>86</v>
      </c>
      <c r="F9" s="36" t="s">
        <v>87</v>
      </c>
      <c r="G9" s="36" t="s">
        <v>88</v>
      </c>
      <c r="H9" s="37" t="s">
        <v>89</v>
      </c>
      <c r="I9" s="38"/>
      <c r="J9" s="38"/>
      <c r="K9" s="39" t="s">
        <v>90</v>
      </c>
    </row>
    <row r="10" spans="1:11" ht="18" customHeight="1">
      <c r="A10" s="9" t="s">
        <v>32</v>
      </c>
      <c r="B10" s="11"/>
      <c r="C10" s="10" t="s">
        <v>33</v>
      </c>
      <c r="D10" s="12" t="s">
        <v>91</v>
      </c>
      <c r="E10" s="12" t="s">
        <v>92</v>
      </c>
      <c r="F10" s="40"/>
      <c r="G10" s="40"/>
      <c r="H10" s="12" t="s">
        <v>93</v>
      </c>
      <c r="I10" s="41" t="s">
        <v>94</v>
      </c>
      <c r="J10" s="41" t="s">
        <v>95</v>
      </c>
      <c r="K10" s="42" t="s">
        <v>92</v>
      </c>
    </row>
    <row r="11" spans="1:11" ht="18" customHeight="1">
      <c r="A11" s="13">
        <f>soupiska!C11</f>
        <v>12</v>
      </c>
      <c r="B11" s="15"/>
      <c r="C11" s="14" t="str">
        <f>soupiska!E11</f>
        <v>Čechovský Marek</v>
      </c>
      <c r="D11" s="16">
        <v>1</v>
      </c>
      <c r="E11" s="20">
        <f aca="true" t="shared" si="0" ref="E11:E31">IF(D11=0,"",3*F11+2*G11+I11)</f>
        <v>15</v>
      </c>
      <c r="F11" s="16">
        <v>1</v>
      </c>
      <c r="G11" s="16">
        <v>5</v>
      </c>
      <c r="H11" s="16">
        <v>3</v>
      </c>
      <c r="I11" s="43">
        <v>2</v>
      </c>
      <c r="J11" s="43">
        <f aca="true" t="shared" si="1" ref="J11:J31">IF(AND(H11=0,I11=0)," - ",ROUND(I11*100/H11,1))</f>
        <v>66.7</v>
      </c>
      <c r="K11" s="44">
        <v>2</v>
      </c>
    </row>
    <row r="12" spans="1:11" ht="18" customHeight="1">
      <c r="A12" s="21">
        <f>soupiska!C12</f>
        <v>0</v>
      </c>
      <c r="B12" s="18"/>
      <c r="C12" s="19" t="str">
        <f>soupiska!E12</f>
        <v>Dostál Radek</v>
      </c>
      <c r="D12" s="20">
        <v>0</v>
      </c>
      <c r="E12" s="20">
        <f t="shared" si="0"/>
      </c>
      <c r="F12" s="20"/>
      <c r="G12" s="20"/>
      <c r="H12" s="20"/>
      <c r="I12" s="45"/>
      <c r="J12" s="45" t="str">
        <f t="shared" si="1"/>
        <v> - </v>
      </c>
      <c r="K12" s="46"/>
    </row>
    <row r="13" spans="1:11" ht="18" customHeight="1">
      <c r="A13" s="21">
        <f>soupiska!C13</f>
        <v>14</v>
      </c>
      <c r="B13" s="18"/>
      <c r="C13" s="19" t="str">
        <f>soupiska!E13</f>
        <v>Ducháček Ludvík</v>
      </c>
      <c r="D13" s="20">
        <v>0</v>
      </c>
      <c r="E13" s="20">
        <f t="shared" si="0"/>
      </c>
      <c r="F13" s="20"/>
      <c r="G13" s="20"/>
      <c r="H13" s="20"/>
      <c r="I13" s="45"/>
      <c r="J13" s="45" t="str">
        <f t="shared" si="1"/>
        <v> - </v>
      </c>
      <c r="K13" s="46"/>
    </row>
    <row r="14" spans="1:11" ht="18" customHeight="1">
      <c r="A14" s="17">
        <f>soupiska!C14</f>
        <v>20</v>
      </c>
      <c r="B14" s="18"/>
      <c r="C14" s="19" t="str">
        <f>soupiska!E14</f>
        <v>Dvořák Milan</v>
      </c>
      <c r="D14" s="20">
        <v>1</v>
      </c>
      <c r="E14" s="20">
        <f t="shared" si="0"/>
        <v>8</v>
      </c>
      <c r="F14" s="20">
        <v>0</v>
      </c>
      <c r="G14" s="20">
        <v>3</v>
      </c>
      <c r="H14" s="20">
        <v>3</v>
      </c>
      <c r="I14" s="45">
        <v>2</v>
      </c>
      <c r="J14" s="45">
        <f t="shared" si="1"/>
        <v>66.7</v>
      </c>
      <c r="K14" s="46">
        <v>2</v>
      </c>
    </row>
    <row r="15" spans="1:11" ht="18" customHeight="1">
      <c r="A15" s="17">
        <f>soupiska!C15</f>
        <v>4</v>
      </c>
      <c r="B15" s="18"/>
      <c r="C15" s="19" t="str">
        <f>soupiska!E15</f>
        <v>Fiksa Ondřej</v>
      </c>
      <c r="D15" s="20">
        <v>1</v>
      </c>
      <c r="E15" s="20">
        <f t="shared" si="0"/>
        <v>18</v>
      </c>
      <c r="F15" s="20">
        <v>2</v>
      </c>
      <c r="G15" s="20">
        <v>6</v>
      </c>
      <c r="H15" s="20">
        <v>0</v>
      </c>
      <c r="I15" s="45">
        <v>0</v>
      </c>
      <c r="J15" s="45" t="str">
        <f t="shared" si="1"/>
        <v> - </v>
      </c>
      <c r="K15" s="46">
        <v>4</v>
      </c>
    </row>
    <row r="16" spans="1:11" ht="18" customHeight="1">
      <c r="A16" s="17">
        <f>soupiska!C16</f>
        <v>15</v>
      </c>
      <c r="B16" s="18"/>
      <c r="C16" s="19" t="str">
        <f>soupiska!E16</f>
        <v>Hedvičák Jaroslav</v>
      </c>
      <c r="D16" s="20">
        <v>1</v>
      </c>
      <c r="E16" s="20">
        <f>IF(D16=0,"",3*F16+2*G16+I16)</f>
        <v>14</v>
      </c>
      <c r="F16" s="20">
        <v>4</v>
      </c>
      <c r="G16" s="20">
        <v>1</v>
      </c>
      <c r="H16" s="20">
        <v>0</v>
      </c>
      <c r="I16" s="45">
        <v>0</v>
      </c>
      <c r="J16" s="45" t="str">
        <f>IF(AND(H16=0,I16=0)," - ",ROUND(I16*100/H16,1))</f>
        <v> - </v>
      </c>
      <c r="K16" s="46">
        <v>0</v>
      </c>
    </row>
    <row r="17" spans="1:11" ht="18" customHeight="1">
      <c r="A17" s="17">
        <f>soupiska!C17</f>
        <v>10</v>
      </c>
      <c r="B17" s="18"/>
      <c r="C17" s="19" t="str">
        <f>soupiska!E17</f>
        <v>Krontorád Pavel</v>
      </c>
      <c r="D17" s="20">
        <v>1</v>
      </c>
      <c r="E17" s="20">
        <f>IF(D17=0,"",3*F17+2*G17+I17)</f>
        <v>14</v>
      </c>
      <c r="F17" s="20">
        <v>2</v>
      </c>
      <c r="G17" s="20">
        <v>4</v>
      </c>
      <c r="H17" s="20">
        <v>0</v>
      </c>
      <c r="I17" s="45">
        <v>0</v>
      </c>
      <c r="J17" s="45" t="str">
        <f>IF(AND(H17=0,I17=0)," - ",ROUND(I17*100/H17,1))</f>
        <v> - </v>
      </c>
      <c r="K17" s="46">
        <v>2</v>
      </c>
    </row>
    <row r="18" spans="1:11" ht="18" customHeight="1">
      <c r="A18" s="17">
        <f>soupiska!C18</f>
        <v>7</v>
      </c>
      <c r="B18" s="18"/>
      <c r="C18" s="19" t="str">
        <f>soupiska!E18</f>
        <v>Krontorád Vít</v>
      </c>
      <c r="D18" s="20">
        <v>1</v>
      </c>
      <c r="E18" s="20">
        <f t="shared" si="0"/>
        <v>23</v>
      </c>
      <c r="F18" s="20">
        <v>1</v>
      </c>
      <c r="G18" s="20">
        <v>10</v>
      </c>
      <c r="H18" s="20">
        <v>0</v>
      </c>
      <c r="I18" s="45">
        <v>0</v>
      </c>
      <c r="J18" s="45" t="str">
        <f t="shared" si="1"/>
        <v> - </v>
      </c>
      <c r="K18" s="46">
        <v>2</v>
      </c>
    </row>
    <row r="19" spans="1:11" ht="18" customHeight="1">
      <c r="A19" s="17">
        <f>soupiska!C19</f>
        <v>6</v>
      </c>
      <c r="B19" s="18"/>
      <c r="C19" s="19" t="str">
        <f>soupiska!E19</f>
        <v>Krška Josef</v>
      </c>
      <c r="D19" s="20">
        <v>0</v>
      </c>
      <c r="E19" s="20">
        <f t="shared" si="0"/>
      </c>
      <c r="F19" s="20"/>
      <c r="G19" s="20"/>
      <c r="H19" s="20"/>
      <c r="I19" s="45"/>
      <c r="J19" s="45" t="str">
        <f t="shared" si="1"/>
        <v> - </v>
      </c>
      <c r="K19" s="46"/>
    </row>
    <row r="20" spans="1:11" ht="18" customHeight="1">
      <c r="A20" s="17">
        <f>soupiska!C20</f>
        <v>18</v>
      </c>
      <c r="B20" s="18"/>
      <c r="C20" s="19" t="str">
        <f>soupiska!E20</f>
        <v>Maca Radek</v>
      </c>
      <c r="D20" s="20">
        <v>0</v>
      </c>
      <c r="E20" s="20">
        <f t="shared" si="0"/>
      </c>
      <c r="F20" s="20"/>
      <c r="G20" s="20"/>
      <c r="H20" s="20"/>
      <c r="I20" s="45"/>
      <c r="J20" s="45" t="str">
        <f t="shared" si="1"/>
        <v> - </v>
      </c>
      <c r="K20" s="46"/>
    </row>
    <row r="21" spans="1:11" ht="18" customHeight="1">
      <c r="A21" s="21">
        <f>soupiska!C21</f>
        <v>17</v>
      </c>
      <c r="B21" s="18"/>
      <c r="C21" s="19" t="str">
        <f>soupiska!E21</f>
        <v>Müller Tomáš</v>
      </c>
      <c r="D21" s="20">
        <v>0</v>
      </c>
      <c r="E21" s="20">
        <f t="shared" si="0"/>
      </c>
      <c r="F21" s="20"/>
      <c r="G21" s="20"/>
      <c r="H21" s="20"/>
      <c r="I21" s="45"/>
      <c r="J21" s="45" t="str">
        <f t="shared" si="1"/>
        <v> - </v>
      </c>
      <c r="K21" s="46"/>
    </row>
    <row r="22" spans="1:11" ht="18" customHeight="1">
      <c r="A22" s="21">
        <f>soupiska!C22</f>
        <v>17</v>
      </c>
      <c r="B22" s="18"/>
      <c r="C22" s="19" t="str">
        <f>soupiska!E22</f>
        <v>Müller Petr</v>
      </c>
      <c r="D22" s="20">
        <v>0</v>
      </c>
      <c r="E22" s="20">
        <f t="shared" si="0"/>
      </c>
      <c r="F22" s="20"/>
      <c r="G22" s="20"/>
      <c r="H22" s="20"/>
      <c r="I22" s="45"/>
      <c r="J22" s="45" t="str">
        <f t="shared" si="1"/>
        <v> - </v>
      </c>
      <c r="K22" s="46"/>
    </row>
    <row r="23" spans="1:11" ht="18" customHeight="1">
      <c r="A23" s="21">
        <f>soupiska!C23</f>
        <v>16</v>
      </c>
      <c r="B23" s="18"/>
      <c r="C23" s="19" t="str">
        <f>soupiska!E23</f>
        <v>Nepustil Petr</v>
      </c>
      <c r="D23" s="20">
        <v>1</v>
      </c>
      <c r="E23" s="20">
        <f t="shared" si="0"/>
        <v>1</v>
      </c>
      <c r="F23" s="20">
        <v>0</v>
      </c>
      <c r="G23" s="20">
        <v>0</v>
      </c>
      <c r="H23" s="20">
        <v>2</v>
      </c>
      <c r="I23" s="45">
        <v>1</v>
      </c>
      <c r="J23" s="45">
        <f t="shared" si="1"/>
        <v>50</v>
      </c>
      <c r="K23" s="46">
        <v>2</v>
      </c>
    </row>
    <row r="24" spans="1:11" ht="18" customHeight="1">
      <c r="A24" s="21">
        <f>soupiska!C24</f>
        <v>8</v>
      </c>
      <c r="B24" s="18"/>
      <c r="C24" s="19" t="str">
        <f>soupiska!E24</f>
        <v>Petr Martin</v>
      </c>
      <c r="D24" s="20">
        <v>0</v>
      </c>
      <c r="E24" s="20">
        <f t="shared" si="0"/>
      </c>
      <c r="F24" s="20"/>
      <c r="G24" s="20"/>
      <c r="H24" s="20"/>
      <c r="I24" s="45"/>
      <c r="J24" s="45" t="str">
        <f t="shared" si="1"/>
        <v> - </v>
      </c>
      <c r="K24" s="46"/>
    </row>
    <row r="25" spans="1:11" ht="18" customHeight="1">
      <c r="A25" s="17">
        <f>soupiska!C25</f>
        <v>0</v>
      </c>
      <c r="B25" s="18"/>
      <c r="C25" s="19" t="str">
        <f>soupiska!E25</f>
        <v>Teplý Petr</v>
      </c>
      <c r="D25" s="20">
        <v>0</v>
      </c>
      <c r="E25" s="20">
        <f t="shared" si="0"/>
      </c>
      <c r="F25" s="20"/>
      <c r="G25" s="20"/>
      <c r="H25" s="20"/>
      <c r="I25" s="45"/>
      <c r="J25" s="45" t="str">
        <f t="shared" si="1"/>
        <v> - </v>
      </c>
      <c r="K25" s="46"/>
    </row>
    <row r="26" spans="1:11" ht="18" customHeight="1">
      <c r="A26" s="17">
        <f>soupiska!C26</f>
        <v>9</v>
      </c>
      <c r="B26" s="18"/>
      <c r="C26" s="19" t="str">
        <f>soupiska!E26</f>
        <v>Rychtář Jan</v>
      </c>
      <c r="D26" s="20">
        <v>1</v>
      </c>
      <c r="E26" s="20">
        <f t="shared" si="0"/>
        <v>9</v>
      </c>
      <c r="F26" s="20">
        <v>2</v>
      </c>
      <c r="G26" s="20">
        <v>1</v>
      </c>
      <c r="H26" s="20">
        <v>2</v>
      </c>
      <c r="I26" s="45">
        <v>1</v>
      </c>
      <c r="J26" s="45">
        <f t="shared" si="1"/>
        <v>50</v>
      </c>
      <c r="K26" s="46">
        <v>1</v>
      </c>
    </row>
    <row r="27" spans="1:11" ht="18" customHeight="1">
      <c r="A27" s="17">
        <f>soupiska!C27</f>
        <v>14</v>
      </c>
      <c r="B27" s="18"/>
      <c r="C27" s="19" t="str">
        <f>soupiska!E27</f>
        <v>Slezák Jakub</v>
      </c>
      <c r="D27" s="20">
        <v>0</v>
      </c>
      <c r="E27" s="20">
        <f t="shared" si="0"/>
      </c>
      <c r="F27" s="20"/>
      <c r="G27" s="20"/>
      <c r="H27" s="20"/>
      <c r="I27" s="45"/>
      <c r="J27" s="45" t="str">
        <f t="shared" si="1"/>
        <v> - </v>
      </c>
      <c r="K27" s="46"/>
    </row>
    <row r="28" spans="1:11" ht="18" customHeight="1">
      <c r="A28" s="17">
        <f>soupiska!C28</f>
        <v>5</v>
      </c>
      <c r="B28" s="18"/>
      <c r="C28" s="19" t="str">
        <f>soupiska!E28</f>
        <v>Straka Tomáš</v>
      </c>
      <c r="D28" s="20">
        <v>0</v>
      </c>
      <c r="E28" s="20">
        <f t="shared" si="0"/>
      </c>
      <c r="F28" s="20"/>
      <c r="G28" s="20"/>
      <c r="H28" s="20"/>
      <c r="I28" s="45"/>
      <c r="J28" s="45" t="str">
        <f t="shared" si="1"/>
        <v> - </v>
      </c>
      <c r="K28" s="46"/>
    </row>
    <row r="29" spans="1:11" ht="18" customHeight="1">
      <c r="A29" s="21">
        <f>soupiska!C29</f>
        <v>21</v>
      </c>
      <c r="B29" s="18"/>
      <c r="C29" s="19" t="str">
        <f>soupiska!E29</f>
        <v>Stríž Rostislav</v>
      </c>
      <c r="D29" s="20">
        <v>0</v>
      </c>
      <c r="E29" s="20">
        <f t="shared" si="0"/>
      </c>
      <c r="F29" s="20"/>
      <c r="G29" s="20"/>
      <c r="H29" s="20"/>
      <c r="I29" s="45"/>
      <c r="J29" s="45" t="str">
        <f t="shared" si="1"/>
        <v> - </v>
      </c>
      <c r="K29" s="46"/>
    </row>
    <row r="30" spans="1:11" ht="18" customHeight="1">
      <c r="A30" s="21">
        <f>soupiska!C30</f>
        <v>0</v>
      </c>
      <c r="B30" s="18"/>
      <c r="C30" s="19" t="str">
        <f>soupiska!E30</f>
        <v>Šulc Michal</v>
      </c>
      <c r="D30" s="20">
        <v>0</v>
      </c>
      <c r="E30" s="20">
        <f t="shared" si="0"/>
      </c>
      <c r="F30" s="20"/>
      <c r="G30" s="20"/>
      <c r="H30" s="20"/>
      <c r="I30" s="45"/>
      <c r="J30" s="45" t="str">
        <f t="shared" si="1"/>
        <v> - </v>
      </c>
      <c r="K30" s="46"/>
    </row>
    <row r="31" spans="1:11" ht="18" customHeight="1">
      <c r="A31" s="21">
        <f>soupiska!C31</f>
        <v>0</v>
      </c>
      <c r="B31" s="18"/>
      <c r="C31" s="19" t="str">
        <f>soupiska!E31</f>
        <v>Trojan Pavel</v>
      </c>
      <c r="D31" s="20">
        <v>0</v>
      </c>
      <c r="E31" s="20">
        <f t="shared" si="0"/>
      </c>
      <c r="F31" s="20"/>
      <c r="G31" s="20"/>
      <c r="H31" s="20"/>
      <c r="I31" s="45"/>
      <c r="J31" s="45" t="str">
        <f t="shared" si="1"/>
        <v> - </v>
      </c>
      <c r="K31" s="46"/>
    </row>
    <row r="32" spans="1:11" ht="18" customHeight="1">
      <c r="A32" s="47"/>
      <c r="B32" s="48"/>
      <c r="C32" s="49" t="s">
        <v>96</v>
      </c>
      <c r="D32" s="50">
        <f aca="true" t="shared" si="2" ref="D32:I32">SUM(D11:D31)</f>
        <v>8</v>
      </c>
      <c r="E32" s="50">
        <f t="shared" si="2"/>
        <v>102</v>
      </c>
      <c r="F32" s="50">
        <f t="shared" si="2"/>
        <v>12</v>
      </c>
      <c r="G32" s="50">
        <f t="shared" si="2"/>
        <v>30</v>
      </c>
      <c r="H32" s="50">
        <f t="shared" si="2"/>
        <v>10</v>
      </c>
      <c r="I32" s="51">
        <f t="shared" si="2"/>
        <v>6</v>
      </c>
      <c r="J32" s="51">
        <f>IF(H32="0","0",ROUND(I32*100/H32,1))</f>
        <v>60</v>
      </c>
      <c r="K32" s="52">
        <f>SUM(K11:K31)</f>
        <v>15</v>
      </c>
    </row>
    <row r="33" spans="1:11" ht="18" customHeight="1">
      <c r="A33" s="53"/>
      <c r="B33" s="53"/>
      <c r="C33" s="53"/>
      <c r="D33" s="54"/>
      <c r="E33" s="54"/>
      <c r="F33" s="54"/>
      <c r="G33" s="54"/>
      <c r="H33" s="54"/>
      <c r="I33" s="54"/>
      <c r="J33" s="54"/>
      <c r="K33" s="54"/>
    </row>
    <row r="34" spans="1:11" ht="18" customHeight="1">
      <c r="A34" s="55"/>
      <c r="B34" s="55"/>
      <c r="C34" s="55"/>
      <c r="D34" s="56"/>
      <c r="E34" s="56"/>
      <c r="F34" s="56"/>
      <c r="G34" s="56"/>
      <c r="H34" s="56"/>
      <c r="I34" s="56"/>
      <c r="J34" s="56"/>
      <c r="K34" s="56"/>
    </row>
    <row r="35" spans="1:11" ht="18" customHeight="1">
      <c r="A35" s="57"/>
      <c r="B35" s="58"/>
      <c r="C35" s="59" t="s">
        <v>97</v>
      </c>
      <c r="D35" s="60">
        <f>D53</f>
        <v>6</v>
      </c>
      <c r="E35" s="60">
        <f>F35*3+G35*2+I35</f>
        <v>46</v>
      </c>
      <c r="F35" s="60">
        <f>F53</f>
        <v>1</v>
      </c>
      <c r="G35" s="60">
        <f>G53</f>
        <v>17</v>
      </c>
      <c r="H35" s="60">
        <f>H53</f>
        <v>24</v>
      </c>
      <c r="I35" s="61">
        <f>I53</f>
        <v>9</v>
      </c>
      <c r="J35" s="61">
        <f>IF(H35="0","0",ROUND(I35*100/H35,1))</f>
        <v>37.5</v>
      </c>
      <c r="K35" s="62">
        <f>K53</f>
        <v>8</v>
      </c>
    </row>
    <row r="39" spans="1:11" ht="15">
      <c r="A39" s="33" t="s">
        <v>85</v>
      </c>
      <c r="B39" s="34"/>
      <c r="C39" s="34"/>
      <c r="D39" s="35"/>
      <c r="E39" s="36" t="s">
        <v>86</v>
      </c>
      <c r="F39" s="36" t="s">
        <v>87</v>
      </c>
      <c r="G39" s="36" t="s">
        <v>88</v>
      </c>
      <c r="H39" s="37" t="s">
        <v>89</v>
      </c>
      <c r="I39" s="38"/>
      <c r="J39" s="38"/>
      <c r="K39" s="39" t="s">
        <v>90</v>
      </c>
    </row>
    <row r="40" spans="1:11" ht="15">
      <c r="A40" s="9" t="s">
        <v>32</v>
      </c>
      <c r="B40" s="11"/>
      <c r="C40" s="10" t="s">
        <v>33</v>
      </c>
      <c r="D40" s="12"/>
      <c r="E40" s="12" t="s">
        <v>92</v>
      </c>
      <c r="F40" s="40"/>
      <c r="G40" s="40"/>
      <c r="H40" s="12"/>
      <c r="I40" s="41"/>
      <c r="J40" s="41" t="s">
        <v>95</v>
      </c>
      <c r="K40" s="42"/>
    </row>
    <row r="41" spans="1:11" ht="15">
      <c r="A41" s="13" t="s">
        <v>101</v>
      </c>
      <c r="B41" s="15"/>
      <c r="C41" s="14"/>
      <c r="D41" s="16">
        <v>6</v>
      </c>
      <c r="E41" s="20">
        <f aca="true" t="shared" si="3" ref="E41:E52">IF(D41=0,"0",3*F41+2*G41+I41)</f>
        <v>46</v>
      </c>
      <c r="F41" s="16">
        <v>1</v>
      </c>
      <c r="G41" s="16">
        <v>17</v>
      </c>
      <c r="H41" s="16">
        <v>24</v>
      </c>
      <c r="I41" s="43">
        <v>9</v>
      </c>
      <c r="J41" s="43">
        <f aca="true" t="shared" si="4" ref="J41:J52">IF(AND(H41=0,I41=0)," - ",ROUND(I41*100/H41,1))</f>
        <v>37.5</v>
      </c>
      <c r="K41" s="44">
        <v>8</v>
      </c>
    </row>
    <row r="42" spans="1:11" ht="15">
      <c r="A42" s="21"/>
      <c r="B42" s="18"/>
      <c r="C42" s="19"/>
      <c r="D42" s="20"/>
      <c r="E42" s="20" t="str">
        <f t="shared" si="3"/>
        <v>0</v>
      </c>
      <c r="F42" s="20"/>
      <c r="G42" s="20"/>
      <c r="H42" s="20"/>
      <c r="I42" s="45"/>
      <c r="J42" s="45" t="str">
        <f t="shared" si="4"/>
        <v> - </v>
      </c>
      <c r="K42" s="46"/>
    </row>
    <row r="43" spans="1:11" ht="15">
      <c r="A43" s="21"/>
      <c r="B43" s="18"/>
      <c r="C43" s="19"/>
      <c r="D43" s="20"/>
      <c r="E43" s="20" t="str">
        <f t="shared" si="3"/>
        <v>0</v>
      </c>
      <c r="F43" s="20"/>
      <c r="G43" s="20"/>
      <c r="H43" s="20"/>
      <c r="I43" s="45"/>
      <c r="J43" s="45" t="str">
        <f t="shared" si="4"/>
        <v> - </v>
      </c>
      <c r="K43" s="46"/>
    </row>
    <row r="44" spans="1:11" ht="15">
      <c r="A44" s="21"/>
      <c r="B44" s="18"/>
      <c r="C44" s="19"/>
      <c r="D44" s="20"/>
      <c r="E44" s="20" t="str">
        <f t="shared" si="3"/>
        <v>0</v>
      </c>
      <c r="F44" s="20"/>
      <c r="G44" s="20"/>
      <c r="H44" s="20"/>
      <c r="I44" s="45"/>
      <c r="J44" s="45" t="str">
        <f t="shared" si="4"/>
        <v> - </v>
      </c>
      <c r="K44" s="46"/>
    </row>
    <row r="45" spans="1:11" ht="15">
      <c r="A45" s="21"/>
      <c r="B45" s="18"/>
      <c r="C45" s="19"/>
      <c r="D45" s="20"/>
      <c r="E45" s="20" t="str">
        <f t="shared" si="3"/>
        <v>0</v>
      </c>
      <c r="F45" s="20"/>
      <c r="G45" s="20"/>
      <c r="H45" s="20"/>
      <c r="I45" s="45"/>
      <c r="J45" s="45" t="str">
        <f t="shared" si="4"/>
        <v> - </v>
      </c>
      <c r="K45" s="46"/>
    </row>
    <row r="46" spans="1:11" ht="15">
      <c r="A46" s="17"/>
      <c r="B46" s="18"/>
      <c r="C46" s="19"/>
      <c r="D46" s="20"/>
      <c r="E46" s="20" t="str">
        <f t="shared" si="3"/>
        <v>0</v>
      </c>
      <c r="F46" s="20"/>
      <c r="G46" s="20"/>
      <c r="H46" s="20"/>
      <c r="I46" s="45"/>
      <c r="J46" s="45" t="str">
        <f t="shared" si="4"/>
        <v> - </v>
      </c>
      <c r="K46" s="46"/>
    </row>
    <row r="47" spans="1:11" ht="15">
      <c r="A47" s="21"/>
      <c r="B47" s="18"/>
      <c r="C47" s="19"/>
      <c r="D47" s="20"/>
      <c r="E47" s="20" t="str">
        <f t="shared" si="3"/>
        <v>0</v>
      </c>
      <c r="F47" s="20"/>
      <c r="G47" s="20"/>
      <c r="H47" s="20"/>
      <c r="I47" s="45"/>
      <c r="J47" s="45" t="str">
        <f t="shared" si="4"/>
        <v> - </v>
      </c>
      <c r="K47" s="46"/>
    </row>
    <row r="48" spans="1:11" ht="15">
      <c r="A48" s="21"/>
      <c r="B48" s="18"/>
      <c r="C48" s="19"/>
      <c r="D48" s="20"/>
      <c r="E48" s="20" t="str">
        <f t="shared" si="3"/>
        <v>0</v>
      </c>
      <c r="F48" s="20"/>
      <c r="G48" s="20"/>
      <c r="H48" s="20"/>
      <c r="I48" s="45"/>
      <c r="J48" s="45" t="str">
        <f t="shared" si="4"/>
        <v> - </v>
      </c>
      <c r="K48" s="46"/>
    </row>
    <row r="49" spans="1:11" ht="15">
      <c r="A49" s="21"/>
      <c r="B49" s="18"/>
      <c r="C49" s="19"/>
      <c r="D49" s="20"/>
      <c r="E49" s="20" t="str">
        <f t="shared" si="3"/>
        <v>0</v>
      </c>
      <c r="F49" s="20"/>
      <c r="G49" s="20"/>
      <c r="H49" s="20"/>
      <c r="I49" s="45"/>
      <c r="J49" s="45" t="str">
        <f t="shared" si="4"/>
        <v> - </v>
      </c>
      <c r="K49" s="46"/>
    </row>
    <row r="50" spans="1:11" ht="15">
      <c r="A50" s="21"/>
      <c r="B50" s="18"/>
      <c r="C50" s="19"/>
      <c r="D50" s="20"/>
      <c r="E50" s="20" t="str">
        <f t="shared" si="3"/>
        <v>0</v>
      </c>
      <c r="F50" s="20"/>
      <c r="G50" s="20"/>
      <c r="H50" s="20"/>
      <c r="I50" s="45"/>
      <c r="J50" s="45" t="str">
        <f t="shared" si="4"/>
        <v> - </v>
      </c>
      <c r="K50" s="46"/>
    </row>
    <row r="51" spans="1:11" ht="15">
      <c r="A51" s="21"/>
      <c r="B51" s="18"/>
      <c r="C51" s="19"/>
      <c r="D51" s="20"/>
      <c r="E51" s="20" t="str">
        <f t="shared" si="3"/>
        <v>0</v>
      </c>
      <c r="F51" s="20"/>
      <c r="G51" s="20"/>
      <c r="H51" s="20"/>
      <c r="I51" s="45"/>
      <c r="J51" s="45" t="str">
        <f t="shared" si="4"/>
        <v> - </v>
      </c>
      <c r="K51" s="46"/>
    </row>
    <row r="52" spans="1:11" ht="15">
      <c r="A52" s="17"/>
      <c r="B52" s="18"/>
      <c r="C52" s="19"/>
      <c r="D52" s="20"/>
      <c r="E52" s="20" t="str">
        <f t="shared" si="3"/>
        <v>0</v>
      </c>
      <c r="F52" s="20"/>
      <c r="G52" s="20"/>
      <c r="H52" s="20"/>
      <c r="I52" s="45"/>
      <c r="J52" s="45" t="str">
        <f t="shared" si="4"/>
        <v> - </v>
      </c>
      <c r="K52" s="46"/>
    </row>
    <row r="53" spans="1:11" ht="18">
      <c r="A53" s="47"/>
      <c r="B53" s="48"/>
      <c r="C53" s="49" t="s">
        <v>96</v>
      </c>
      <c r="D53" s="50">
        <f aca="true" t="shared" si="5" ref="D53:I53">SUM(D41:D52)</f>
        <v>6</v>
      </c>
      <c r="E53" s="50">
        <f t="shared" si="5"/>
        <v>46</v>
      </c>
      <c r="F53" s="50">
        <f t="shared" si="5"/>
        <v>1</v>
      </c>
      <c r="G53" s="50">
        <f t="shared" si="5"/>
        <v>17</v>
      </c>
      <c r="H53" s="50">
        <f t="shared" si="5"/>
        <v>24</v>
      </c>
      <c r="I53" s="51">
        <f t="shared" si="5"/>
        <v>9</v>
      </c>
      <c r="J53" s="51">
        <f>IF(H53="0","0",ROUND(I53*100/H53,1))</f>
        <v>37.5</v>
      </c>
      <c r="K53" s="52">
        <f>SUM(K41:K52)</f>
        <v>8</v>
      </c>
    </row>
  </sheetData>
  <sheetProtection/>
  <printOptions/>
  <pageMargins left="0.75" right="0.75" top="1" bottom="1" header="0.5118055555555556" footer="0.5118055555555556"/>
  <pageSetup fitToHeight="1" fitToWidth="1" horizontalDpi="300" verticalDpi="300" orientation="portrait" paperSize="9" scale="77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List41">
    <pageSetUpPr fitToPage="1"/>
  </sheetPr>
  <dimension ref="A1:K53"/>
  <sheetViews>
    <sheetView showGridLines="0" zoomScale="75" zoomScaleNormal="75" zoomScalePageLayoutView="0" workbookViewId="0" topLeftCell="A1">
      <selection activeCell="A41" sqref="A41"/>
    </sheetView>
  </sheetViews>
  <sheetFormatPr defaultColWidth="8.8984375" defaultRowHeight="15.75"/>
  <cols>
    <col min="1" max="1" width="6.19921875" style="22" customWidth="1"/>
    <col min="2" max="2" width="1.8984375" style="22" customWidth="1"/>
    <col min="3" max="3" width="21.8984375" style="22" customWidth="1"/>
    <col min="4" max="4" width="5.296875" style="22" customWidth="1"/>
    <col min="5" max="5" width="8" style="22" customWidth="1"/>
    <col min="6" max="6" width="6.8984375" style="22" customWidth="1"/>
    <col min="7" max="7" width="8.8984375" style="22" customWidth="1"/>
    <col min="8" max="8" width="6.09765625" style="22" customWidth="1"/>
    <col min="9" max="9" width="7.09765625" style="22" customWidth="1"/>
    <col min="10" max="10" width="5.796875" style="22" customWidth="1"/>
    <col min="11" max="11" width="6.8984375" style="22" customWidth="1"/>
    <col min="12" max="16384" width="8.8984375" style="22" customWidth="1"/>
  </cols>
  <sheetData>
    <row r="1" ht="15">
      <c r="J1" s="23"/>
    </row>
    <row r="2" spans="1:8" ht="15">
      <c r="A2" s="22" t="s">
        <v>76</v>
      </c>
      <c r="D2" s="22">
        <f>rozpis!D32</f>
        <v>0</v>
      </c>
      <c r="F2" s="22" t="s">
        <v>77</v>
      </c>
      <c r="H2" s="22">
        <f>rozpis!A16+rozpis!A27</f>
        <v>18</v>
      </c>
    </row>
    <row r="4" spans="1:9" ht="23.25">
      <c r="A4" s="24" t="s">
        <v>78</v>
      </c>
      <c r="E4" s="24">
        <f>rozpis!F32</f>
        <v>0</v>
      </c>
      <c r="G4" s="24" t="s">
        <v>79</v>
      </c>
      <c r="I4" s="25">
        <f>rozpis!E32</f>
        <v>0</v>
      </c>
    </row>
    <row r="5" spans="1:10" ht="30">
      <c r="A5" s="75" t="s">
        <v>80</v>
      </c>
      <c r="B5" s="27"/>
      <c r="C5" s="27">
        <f>rozpis!H32</f>
        <v>0</v>
      </c>
      <c r="F5" s="27"/>
      <c r="G5" s="28">
        <f>E32</f>
        <v>0</v>
      </c>
      <c r="H5" s="28" t="s">
        <v>81</v>
      </c>
      <c r="I5" s="28">
        <f>E35</f>
        <v>0</v>
      </c>
      <c r="J5" s="77"/>
    </row>
    <row r="6" spans="1:10" ht="30">
      <c r="A6" s="29">
        <f>IF(G5&gt;I5,1,0)</f>
        <v>0</v>
      </c>
      <c r="B6" s="27"/>
      <c r="C6" s="29">
        <f>IF(I5&gt;G5,1,0)</f>
        <v>0</v>
      </c>
      <c r="F6" s="30" t="s">
        <v>82</v>
      </c>
      <c r="G6" s="31"/>
      <c r="H6" s="31" t="s">
        <v>81</v>
      </c>
      <c r="I6" s="31"/>
      <c r="J6" s="32" t="s">
        <v>83</v>
      </c>
    </row>
    <row r="7" spans="1:10" ht="17.25" customHeight="1">
      <c r="A7" s="22" t="s">
        <v>84</v>
      </c>
      <c r="C7" s="22">
        <f>rozpis!I32</f>
        <v>0</v>
      </c>
      <c r="D7" s="22">
        <f>rozpis!J32</f>
        <v>0</v>
      </c>
      <c r="F7" s="30"/>
      <c r="G7" s="31"/>
      <c r="H7" s="31"/>
      <c r="I7" s="31"/>
      <c r="J7" s="32"/>
    </row>
    <row r="9" spans="1:11" ht="18" customHeight="1">
      <c r="A9" s="33" t="s">
        <v>85</v>
      </c>
      <c r="B9" s="34"/>
      <c r="C9" s="34"/>
      <c r="D9" s="35"/>
      <c r="E9" s="36" t="s">
        <v>86</v>
      </c>
      <c r="F9" s="36" t="s">
        <v>87</v>
      </c>
      <c r="G9" s="36" t="s">
        <v>88</v>
      </c>
      <c r="H9" s="37" t="s">
        <v>89</v>
      </c>
      <c r="I9" s="38"/>
      <c r="J9" s="38"/>
      <c r="K9" s="39" t="s">
        <v>90</v>
      </c>
    </row>
    <row r="10" spans="1:11" ht="18" customHeight="1">
      <c r="A10" s="9" t="s">
        <v>32</v>
      </c>
      <c r="B10" s="11"/>
      <c r="C10" s="10" t="s">
        <v>33</v>
      </c>
      <c r="D10" s="12" t="s">
        <v>91</v>
      </c>
      <c r="E10" s="12" t="s">
        <v>92</v>
      </c>
      <c r="F10" s="40"/>
      <c r="G10" s="40"/>
      <c r="H10" s="12" t="s">
        <v>93</v>
      </c>
      <c r="I10" s="41" t="s">
        <v>94</v>
      </c>
      <c r="J10" s="41" t="s">
        <v>95</v>
      </c>
      <c r="K10" s="42" t="s">
        <v>92</v>
      </c>
    </row>
    <row r="11" spans="1:11" ht="18" customHeight="1">
      <c r="A11" s="13">
        <f>soupiska!C11</f>
        <v>12</v>
      </c>
      <c r="B11" s="15"/>
      <c r="C11" s="14" t="str">
        <f>soupiska!E11</f>
        <v>Čechovský Marek</v>
      </c>
      <c r="D11" s="16">
        <v>0</v>
      </c>
      <c r="E11" s="16">
        <f aca="true" t="shared" si="0" ref="E11:E31">IF(D11=0,"",3*F11+2*G11+I11)</f>
      </c>
      <c r="F11" s="16"/>
      <c r="G11" s="16"/>
      <c r="H11" s="16"/>
      <c r="I11" s="43"/>
      <c r="J11" s="43" t="str">
        <f aca="true" t="shared" si="1" ref="J11:J31">IF(AND(H11=0,I11=0)," - ",ROUND(I11*100/H11,1))</f>
        <v> - </v>
      </c>
      <c r="K11" s="44"/>
    </row>
    <row r="12" spans="1:11" ht="18" customHeight="1">
      <c r="A12" s="21">
        <f>soupiska!C12</f>
        <v>0</v>
      </c>
      <c r="B12" s="18"/>
      <c r="C12" s="19" t="str">
        <f>soupiska!E12</f>
        <v>Dostál Radek</v>
      </c>
      <c r="D12" s="20">
        <v>0</v>
      </c>
      <c r="E12" s="20">
        <f t="shared" si="0"/>
      </c>
      <c r="F12" s="20"/>
      <c r="G12" s="20"/>
      <c r="H12" s="20"/>
      <c r="I12" s="45"/>
      <c r="J12" s="45" t="str">
        <f t="shared" si="1"/>
        <v> - </v>
      </c>
      <c r="K12" s="46"/>
    </row>
    <row r="13" spans="1:11" ht="18" customHeight="1">
      <c r="A13" s="21">
        <f>soupiska!C13</f>
        <v>14</v>
      </c>
      <c r="B13" s="18"/>
      <c r="C13" s="19" t="str">
        <f>soupiska!E13</f>
        <v>Ducháček Ludvík</v>
      </c>
      <c r="D13" s="20">
        <v>0</v>
      </c>
      <c r="E13" s="20">
        <f t="shared" si="0"/>
      </c>
      <c r="F13" s="20"/>
      <c r="G13" s="20"/>
      <c r="H13" s="20"/>
      <c r="I13" s="45"/>
      <c r="J13" s="45" t="str">
        <f t="shared" si="1"/>
        <v> - </v>
      </c>
      <c r="K13" s="46"/>
    </row>
    <row r="14" spans="1:11" ht="18" customHeight="1">
      <c r="A14" s="17">
        <f>soupiska!C14</f>
        <v>20</v>
      </c>
      <c r="B14" s="18"/>
      <c r="C14" s="19" t="str">
        <f>soupiska!E14</f>
        <v>Dvořák Milan</v>
      </c>
      <c r="D14" s="20">
        <v>0</v>
      </c>
      <c r="E14" s="20">
        <f t="shared" si="0"/>
      </c>
      <c r="F14" s="20"/>
      <c r="G14" s="20"/>
      <c r="H14" s="20"/>
      <c r="I14" s="45"/>
      <c r="J14" s="45" t="str">
        <f t="shared" si="1"/>
        <v> - </v>
      </c>
      <c r="K14" s="46"/>
    </row>
    <row r="15" spans="1:11" ht="18" customHeight="1">
      <c r="A15" s="17">
        <f>soupiska!C15</f>
        <v>4</v>
      </c>
      <c r="B15" s="18"/>
      <c r="C15" s="19" t="str">
        <f>soupiska!E15</f>
        <v>Fiksa Ondřej</v>
      </c>
      <c r="D15" s="20">
        <v>0</v>
      </c>
      <c r="E15" s="20">
        <f t="shared" si="0"/>
      </c>
      <c r="F15" s="20"/>
      <c r="G15" s="20"/>
      <c r="H15" s="20"/>
      <c r="I15" s="45"/>
      <c r="J15" s="45" t="str">
        <f t="shared" si="1"/>
        <v> - </v>
      </c>
      <c r="K15" s="46"/>
    </row>
    <row r="16" spans="1:11" ht="18" customHeight="1">
      <c r="A16" s="17">
        <f>soupiska!C16</f>
        <v>15</v>
      </c>
      <c r="B16" s="18"/>
      <c r="C16" s="19" t="str">
        <f>soupiska!E16</f>
        <v>Hedvičák Jaroslav</v>
      </c>
      <c r="D16" s="20">
        <v>0</v>
      </c>
      <c r="E16" s="20">
        <f>IF(D16=0,"",3*F16+2*G16+I16)</f>
      </c>
      <c r="F16" s="20"/>
      <c r="G16" s="20"/>
      <c r="H16" s="20"/>
      <c r="I16" s="45"/>
      <c r="J16" s="45" t="str">
        <f>IF(AND(H16=0,I16=0)," - ",ROUND(I16*100/H16,1))</f>
        <v> - </v>
      </c>
      <c r="K16" s="46"/>
    </row>
    <row r="17" spans="1:11" ht="18" customHeight="1">
      <c r="A17" s="17">
        <f>soupiska!C17</f>
        <v>10</v>
      </c>
      <c r="B17" s="18"/>
      <c r="C17" s="19" t="str">
        <f>soupiska!E17</f>
        <v>Krontorád Pavel</v>
      </c>
      <c r="D17" s="20">
        <v>0</v>
      </c>
      <c r="E17" s="20">
        <f>IF(D17=0,"",3*F17+2*G17+I17)</f>
      </c>
      <c r="F17" s="20"/>
      <c r="G17" s="20"/>
      <c r="H17" s="20"/>
      <c r="I17" s="45"/>
      <c r="J17" s="45" t="str">
        <f>IF(AND(H17=0,I17=0)," - ",ROUND(I17*100/H17,1))</f>
        <v> - </v>
      </c>
      <c r="K17" s="46"/>
    </row>
    <row r="18" spans="1:11" ht="18" customHeight="1">
      <c r="A18" s="17">
        <f>soupiska!C18</f>
        <v>7</v>
      </c>
      <c r="B18" s="18"/>
      <c r="C18" s="19" t="str">
        <f>soupiska!E18</f>
        <v>Krontorád Vít</v>
      </c>
      <c r="D18" s="20">
        <v>0</v>
      </c>
      <c r="E18" s="20">
        <f t="shared" si="0"/>
      </c>
      <c r="F18" s="20"/>
      <c r="G18" s="20"/>
      <c r="H18" s="20"/>
      <c r="I18" s="45"/>
      <c r="J18" s="45" t="str">
        <f t="shared" si="1"/>
        <v> - </v>
      </c>
      <c r="K18" s="46"/>
    </row>
    <row r="19" spans="1:11" ht="18" customHeight="1">
      <c r="A19" s="17">
        <f>soupiska!C19</f>
        <v>6</v>
      </c>
      <c r="B19" s="18"/>
      <c r="C19" s="19" t="str">
        <f>soupiska!E19</f>
        <v>Krška Josef</v>
      </c>
      <c r="D19" s="20">
        <v>0</v>
      </c>
      <c r="E19" s="20">
        <f t="shared" si="0"/>
      </c>
      <c r="F19" s="20"/>
      <c r="G19" s="20"/>
      <c r="H19" s="20"/>
      <c r="I19" s="45"/>
      <c r="J19" s="45" t="str">
        <f t="shared" si="1"/>
        <v> - </v>
      </c>
      <c r="K19" s="46"/>
    </row>
    <row r="20" spans="1:11" ht="18" customHeight="1">
      <c r="A20" s="17">
        <f>soupiska!C20</f>
        <v>18</v>
      </c>
      <c r="B20" s="18"/>
      <c r="C20" s="19" t="str">
        <f>soupiska!E20</f>
        <v>Maca Radek</v>
      </c>
      <c r="D20" s="20">
        <v>0</v>
      </c>
      <c r="E20" s="20">
        <f t="shared" si="0"/>
      </c>
      <c r="F20" s="20"/>
      <c r="G20" s="20"/>
      <c r="H20" s="20"/>
      <c r="I20" s="45"/>
      <c r="J20" s="45" t="str">
        <f t="shared" si="1"/>
        <v> - </v>
      </c>
      <c r="K20" s="46"/>
    </row>
    <row r="21" spans="1:11" ht="18" customHeight="1">
      <c r="A21" s="21">
        <f>soupiska!C21</f>
        <v>17</v>
      </c>
      <c r="B21" s="18"/>
      <c r="C21" s="19" t="str">
        <f>soupiska!E21</f>
        <v>Müller Tomáš</v>
      </c>
      <c r="D21" s="20">
        <v>0</v>
      </c>
      <c r="E21" s="20">
        <f t="shared" si="0"/>
      </c>
      <c r="F21" s="20"/>
      <c r="G21" s="20"/>
      <c r="H21" s="20"/>
      <c r="I21" s="45"/>
      <c r="J21" s="45" t="str">
        <f t="shared" si="1"/>
        <v> - </v>
      </c>
      <c r="K21" s="46"/>
    </row>
    <row r="22" spans="1:11" ht="18" customHeight="1">
      <c r="A22" s="21">
        <f>soupiska!C22</f>
        <v>17</v>
      </c>
      <c r="B22" s="18"/>
      <c r="C22" s="19" t="str">
        <f>soupiska!E22</f>
        <v>Müller Petr</v>
      </c>
      <c r="D22" s="20">
        <v>0</v>
      </c>
      <c r="E22" s="20">
        <f t="shared" si="0"/>
      </c>
      <c r="F22" s="20"/>
      <c r="G22" s="20"/>
      <c r="H22" s="20"/>
      <c r="I22" s="45"/>
      <c r="J22" s="45" t="str">
        <f t="shared" si="1"/>
        <v> - </v>
      </c>
      <c r="K22" s="46"/>
    </row>
    <row r="23" spans="1:11" ht="18" customHeight="1">
      <c r="A23" s="21">
        <f>soupiska!C23</f>
        <v>16</v>
      </c>
      <c r="B23" s="18"/>
      <c r="C23" s="19" t="str">
        <f>soupiska!E23</f>
        <v>Nepustil Petr</v>
      </c>
      <c r="D23" s="20">
        <v>0</v>
      </c>
      <c r="E23" s="20">
        <f t="shared" si="0"/>
      </c>
      <c r="F23" s="20"/>
      <c r="G23" s="20"/>
      <c r="H23" s="20"/>
      <c r="I23" s="45"/>
      <c r="J23" s="45" t="str">
        <f t="shared" si="1"/>
        <v> - </v>
      </c>
      <c r="K23" s="46"/>
    </row>
    <row r="24" spans="1:11" ht="18" customHeight="1">
      <c r="A24" s="21">
        <f>soupiska!C24</f>
        <v>8</v>
      </c>
      <c r="B24" s="18"/>
      <c r="C24" s="19" t="str">
        <f>soupiska!E24</f>
        <v>Petr Martin</v>
      </c>
      <c r="D24" s="20">
        <v>0</v>
      </c>
      <c r="E24" s="20">
        <f t="shared" si="0"/>
      </c>
      <c r="F24" s="20"/>
      <c r="G24" s="20"/>
      <c r="H24" s="20"/>
      <c r="I24" s="45"/>
      <c r="J24" s="45" t="str">
        <f t="shared" si="1"/>
        <v> - </v>
      </c>
      <c r="K24" s="46"/>
    </row>
    <row r="25" spans="1:11" ht="18" customHeight="1">
      <c r="A25" s="17">
        <f>soupiska!C25</f>
        <v>0</v>
      </c>
      <c r="B25" s="18"/>
      <c r="C25" s="19" t="str">
        <f>soupiska!E25</f>
        <v>Teplý Petr</v>
      </c>
      <c r="D25" s="20">
        <v>0</v>
      </c>
      <c r="E25" s="20">
        <f t="shared" si="0"/>
      </c>
      <c r="F25" s="20"/>
      <c r="G25" s="20"/>
      <c r="H25" s="20"/>
      <c r="I25" s="45"/>
      <c r="J25" s="45" t="str">
        <f t="shared" si="1"/>
        <v> - </v>
      </c>
      <c r="K25" s="46"/>
    </row>
    <row r="26" spans="1:11" ht="18" customHeight="1">
      <c r="A26" s="17">
        <f>soupiska!C26</f>
        <v>9</v>
      </c>
      <c r="B26" s="18"/>
      <c r="C26" s="19" t="str">
        <f>soupiska!E26</f>
        <v>Rychtář Jan</v>
      </c>
      <c r="D26" s="20">
        <v>0</v>
      </c>
      <c r="E26" s="20">
        <f t="shared" si="0"/>
      </c>
      <c r="F26" s="20"/>
      <c r="G26" s="20"/>
      <c r="H26" s="20"/>
      <c r="I26" s="45"/>
      <c r="J26" s="45" t="str">
        <f t="shared" si="1"/>
        <v> - </v>
      </c>
      <c r="K26" s="46"/>
    </row>
    <row r="27" spans="1:11" ht="18" customHeight="1">
      <c r="A27" s="17">
        <f>soupiska!C27</f>
        <v>14</v>
      </c>
      <c r="B27" s="18"/>
      <c r="C27" s="19" t="str">
        <f>soupiska!E27</f>
        <v>Slezák Jakub</v>
      </c>
      <c r="D27" s="20">
        <v>0</v>
      </c>
      <c r="E27" s="20">
        <f t="shared" si="0"/>
      </c>
      <c r="F27" s="20"/>
      <c r="G27" s="20"/>
      <c r="H27" s="20"/>
      <c r="I27" s="45"/>
      <c r="J27" s="45" t="str">
        <f t="shared" si="1"/>
        <v> - </v>
      </c>
      <c r="K27" s="46"/>
    </row>
    <row r="28" spans="1:11" ht="18" customHeight="1">
      <c r="A28" s="17">
        <f>soupiska!C28</f>
        <v>5</v>
      </c>
      <c r="B28" s="18"/>
      <c r="C28" s="19" t="str">
        <f>soupiska!E28</f>
        <v>Straka Tomáš</v>
      </c>
      <c r="D28" s="20">
        <v>0</v>
      </c>
      <c r="E28" s="20">
        <f t="shared" si="0"/>
      </c>
      <c r="F28" s="20"/>
      <c r="G28" s="20"/>
      <c r="H28" s="20"/>
      <c r="I28" s="45"/>
      <c r="J28" s="45" t="str">
        <f t="shared" si="1"/>
        <v> - </v>
      </c>
      <c r="K28" s="46"/>
    </row>
    <row r="29" spans="1:11" ht="18" customHeight="1">
      <c r="A29" s="21">
        <f>soupiska!C29</f>
        <v>21</v>
      </c>
      <c r="B29" s="18"/>
      <c r="C29" s="19" t="str">
        <f>soupiska!E29</f>
        <v>Stríž Rostislav</v>
      </c>
      <c r="D29" s="20">
        <v>0</v>
      </c>
      <c r="E29" s="20">
        <f t="shared" si="0"/>
      </c>
      <c r="F29" s="20"/>
      <c r="G29" s="20"/>
      <c r="H29" s="20"/>
      <c r="I29" s="45"/>
      <c r="J29" s="45" t="str">
        <f t="shared" si="1"/>
        <v> - </v>
      </c>
      <c r="K29" s="46"/>
    </row>
    <row r="30" spans="1:11" ht="18" customHeight="1">
      <c r="A30" s="21">
        <f>soupiska!C30</f>
        <v>0</v>
      </c>
      <c r="B30" s="18"/>
      <c r="C30" s="19" t="str">
        <f>soupiska!E30</f>
        <v>Šulc Michal</v>
      </c>
      <c r="D30" s="20">
        <v>0</v>
      </c>
      <c r="E30" s="20">
        <f t="shared" si="0"/>
      </c>
      <c r="F30" s="20"/>
      <c r="G30" s="20"/>
      <c r="H30" s="20"/>
      <c r="I30" s="45"/>
      <c r="J30" s="45" t="str">
        <f t="shared" si="1"/>
        <v> - </v>
      </c>
      <c r="K30" s="46"/>
    </row>
    <row r="31" spans="1:11" ht="18" customHeight="1">
      <c r="A31" s="21">
        <f>soupiska!C31</f>
        <v>0</v>
      </c>
      <c r="B31" s="18"/>
      <c r="C31" s="19" t="str">
        <f>soupiska!E31</f>
        <v>Trojan Pavel</v>
      </c>
      <c r="D31" s="20">
        <v>0</v>
      </c>
      <c r="E31" s="20">
        <f t="shared" si="0"/>
      </c>
      <c r="F31" s="20"/>
      <c r="G31" s="20"/>
      <c r="H31" s="20"/>
      <c r="I31" s="45"/>
      <c r="J31" s="45" t="str">
        <f t="shared" si="1"/>
        <v> - </v>
      </c>
      <c r="K31" s="46"/>
    </row>
    <row r="32" spans="1:11" ht="18" customHeight="1">
      <c r="A32" s="47"/>
      <c r="B32" s="48"/>
      <c r="C32" s="49" t="s">
        <v>96</v>
      </c>
      <c r="D32" s="50">
        <f aca="true" t="shared" si="2" ref="D32:I32">SUM(D11:D31)</f>
        <v>0</v>
      </c>
      <c r="E32" s="50">
        <f t="shared" si="2"/>
        <v>0</v>
      </c>
      <c r="F32" s="50">
        <f t="shared" si="2"/>
        <v>0</v>
      </c>
      <c r="G32" s="50">
        <f t="shared" si="2"/>
        <v>0</v>
      </c>
      <c r="H32" s="50">
        <f t="shared" si="2"/>
        <v>0</v>
      </c>
      <c r="I32" s="51">
        <f t="shared" si="2"/>
        <v>0</v>
      </c>
      <c r="J32" s="51" t="e">
        <f>IF(H32="0","0",ROUND(I32*100/H32,1))</f>
        <v>#DIV/0!</v>
      </c>
      <c r="K32" s="52">
        <f>SUM(K11:K31)</f>
        <v>0</v>
      </c>
    </row>
    <row r="33" spans="1:11" ht="18" customHeight="1">
      <c r="A33" s="53"/>
      <c r="B33" s="53"/>
      <c r="C33" s="53"/>
      <c r="D33" s="54"/>
      <c r="E33" s="54"/>
      <c r="F33" s="54"/>
      <c r="G33" s="54"/>
      <c r="H33" s="54"/>
      <c r="I33" s="54"/>
      <c r="J33" s="54"/>
      <c r="K33" s="54"/>
    </row>
    <row r="34" spans="1:11" ht="18" customHeight="1">
      <c r="A34" s="55"/>
      <c r="B34" s="55"/>
      <c r="C34" s="55"/>
      <c r="D34" s="56"/>
      <c r="E34" s="56"/>
      <c r="F34" s="56"/>
      <c r="G34" s="56"/>
      <c r="H34" s="56"/>
      <c r="I34" s="56"/>
      <c r="J34" s="56"/>
      <c r="K34" s="56"/>
    </row>
    <row r="35" spans="1:11" ht="18" customHeight="1">
      <c r="A35" s="57"/>
      <c r="B35" s="58"/>
      <c r="C35" s="59" t="s">
        <v>97</v>
      </c>
      <c r="D35" s="60">
        <f>D53</f>
        <v>0</v>
      </c>
      <c r="E35" s="60">
        <f>F35*3+G35*2+I35</f>
        <v>0</v>
      </c>
      <c r="F35" s="60">
        <f>F53</f>
        <v>0</v>
      </c>
      <c r="G35" s="60">
        <f>G53</f>
        <v>0</v>
      </c>
      <c r="H35" s="60">
        <f>H53</f>
        <v>0</v>
      </c>
      <c r="I35" s="61">
        <f>I53</f>
        <v>0</v>
      </c>
      <c r="J35" s="61" t="e">
        <f>IF(H35="0","0",ROUND(I35*100/H35,1))</f>
        <v>#DIV/0!</v>
      </c>
      <c r="K35" s="62">
        <f>K53</f>
        <v>0</v>
      </c>
    </row>
    <row r="39" spans="1:11" ht="15">
      <c r="A39" s="33" t="s">
        <v>85</v>
      </c>
      <c r="B39" s="34"/>
      <c r="C39" s="34"/>
      <c r="D39" s="35"/>
      <c r="E39" s="36" t="s">
        <v>86</v>
      </c>
      <c r="F39" s="36" t="s">
        <v>87</v>
      </c>
      <c r="G39" s="36" t="s">
        <v>88</v>
      </c>
      <c r="H39" s="37" t="s">
        <v>89</v>
      </c>
      <c r="I39" s="38"/>
      <c r="J39" s="38"/>
      <c r="K39" s="39" t="s">
        <v>90</v>
      </c>
    </row>
    <row r="40" spans="1:11" ht="15">
      <c r="A40" s="9" t="s">
        <v>32</v>
      </c>
      <c r="B40" s="11"/>
      <c r="C40" s="10" t="s">
        <v>33</v>
      </c>
      <c r="D40" s="12"/>
      <c r="E40" s="12" t="s">
        <v>92</v>
      </c>
      <c r="F40" s="40"/>
      <c r="G40" s="40"/>
      <c r="H40" s="12"/>
      <c r="I40" s="41"/>
      <c r="J40" s="41" t="s">
        <v>95</v>
      </c>
      <c r="K40" s="42"/>
    </row>
    <row r="41" spans="1:11" ht="15">
      <c r="A41" s="13" t="s">
        <v>101</v>
      </c>
      <c r="B41" s="15"/>
      <c r="C41" s="14"/>
      <c r="D41" s="16"/>
      <c r="E41" s="20" t="str">
        <f aca="true" t="shared" si="3" ref="E41:E52">IF(D41=0,"0",3*F41+2*G41+I41)</f>
        <v>0</v>
      </c>
      <c r="F41" s="16"/>
      <c r="G41" s="16"/>
      <c r="H41" s="16"/>
      <c r="I41" s="43"/>
      <c r="J41" s="43" t="str">
        <f aca="true" t="shared" si="4" ref="J41:J52">IF(AND(H41=0,I41=0)," - ",ROUND(I41*100/H41,1))</f>
        <v> - </v>
      </c>
      <c r="K41" s="44"/>
    </row>
    <row r="42" spans="1:11" ht="15">
      <c r="A42" s="21"/>
      <c r="B42" s="18"/>
      <c r="C42" s="19"/>
      <c r="D42" s="20"/>
      <c r="E42" s="20" t="str">
        <f t="shared" si="3"/>
        <v>0</v>
      </c>
      <c r="F42" s="20"/>
      <c r="G42" s="20"/>
      <c r="H42" s="20"/>
      <c r="I42" s="45"/>
      <c r="J42" s="45" t="str">
        <f t="shared" si="4"/>
        <v> - </v>
      </c>
      <c r="K42" s="46"/>
    </row>
    <row r="43" spans="1:11" ht="15">
      <c r="A43" s="21"/>
      <c r="B43" s="18"/>
      <c r="C43" s="19"/>
      <c r="D43" s="20"/>
      <c r="E43" s="20" t="str">
        <f t="shared" si="3"/>
        <v>0</v>
      </c>
      <c r="F43" s="20"/>
      <c r="G43" s="20"/>
      <c r="H43" s="20"/>
      <c r="I43" s="45"/>
      <c r="J43" s="45" t="str">
        <f t="shared" si="4"/>
        <v> - </v>
      </c>
      <c r="K43" s="46"/>
    </row>
    <row r="44" spans="1:11" ht="15">
      <c r="A44" s="21"/>
      <c r="B44" s="18"/>
      <c r="C44" s="19"/>
      <c r="D44" s="20"/>
      <c r="E44" s="20" t="str">
        <f t="shared" si="3"/>
        <v>0</v>
      </c>
      <c r="F44" s="20"/>
      <c r="G44" s="20"/>
      <c r="H44" s="20"/>
      <c r="I44" s="45"/>
      <c r="J44" s="45" t="str">
        <f t="shared" si="4"/>
        <v> - </v>
      </c>
      <c r="K44" s="46"/>
    </row>
    <row r="45" spans="1:11" ht="15">
      <c r="A45" s="21"/>
      <c r="B45" s="18"/>
      <c r="C45" s="19"/>
      <c r="D45" s="20"/>
      <c r="E45" s="20" t="str">
        <f t="shared" si="3"/>
        <v>0</v>
      </c>
      <c r="F45" s="20"/>
      <c r="G45" s="20"/>
      <c r="H45" s="20"/>
      <c r="I45" s="45"/>
      <c r="J45" s="45" t="str">
        <f t="shared" si="4"/>
        <v> - </v>
      </c>
      <c r="K45" s="46"/>
    </row>
    <row r="46" spans="1:11" ht="15">
      <c r="A46" s="17"/>
      <c r="B46" s="18"/>
      <c r="C46" s="19"/>
      <c r="D46" s="20"/>
      <c r="E46" s="20" t="str">
        <f t="shared" si="3"/>
        <v>0</v>
      </c>
      <c r="F46" s="20"/>
      <c r="G46" s="20"/>
      <c r="H46" s="20"/>
      <c r="I46" s="45"/>
      <c r="J46" s="45" t="str">
        <f t="shared" si="4"/>
        <v> - </v>
      </c>
      <c r="K46" s="46"/>
    </row>
    <row r="47" spans="1:11" ht="15">
      <c r="A47" s="21"/>
      <c r="B47" s="18"/>
      <c r="C47" s="19"/>
      <c r="D47" s="20"/>
      <c r="E47" s="20" t="str">
        <f t="shared" si="3"/>
        <v>0</v>
      </c>
      <c r="F47" s="20"/>
      <c r="G47" s="20"/>
      <c r="H47" s="20"/>
      <c r="I47" s="45"/>
      <c r="J47" s="45" t="str">
        <f t="shared" si="4"/>
        <v> - </v>
      </c>
      <c r="K47" s="46"/>
    </row>
    <row r="48" spans="1:11" ht="15">
      <c r="A48" s="21"/>
      <c r="B48" s="18"/>
      <c r="C48" s="19"/>
      <c r="D48" s="20"/>
      <c r="E48" s="20" t="str">
        <f t="shared" si="3"/>
        <v>0</v>
      </c>
      <c r="F48" s="20"/>
      <c r="G48" s="20"/>
      <c r="H48" s="20"/>
      <c r="I48" s="45"/>
      <c r="J48" s="45" t="str">
        <f t="shared" si="4"/>
        <v> - </v>
      </c>
      <c r="K48" s="46"/>
    </row>
    <row r="49" spans="1:11" ht="15">
      <c r="A49" s="21"/>
      <c r="B49" s="18"/>
      <c r="C49" s="19"/>
      <c r="D49" s="20"/>
      <c r="E49" s="20" t="str">
        <f t="shared" si="3"/>
        <v>0</v>
      </c>
      <c r="F49" s="20"/>
      <c r="G49" s="20"/>
      <c r="H49" s="20"/>
      <c r="I49" s="45"/>
      <c r="J49" s="45" t="str">
        <f t="shared" si="4"/>
        <v> - </v>
      </c>
      <c r="K49" s="46"/>
    </row>
    <row r="50" spans="1:11" ht="15">
      <c r="A50" s="21"/>
      <c r="B50" s="18"/>
      <c r="C50" s="19"/>
      <c r="D50" s="20"/>
      <c r="E50" s="20" t="str">
        <f t="shared" si="3"/>
        <v>0</v>
      </c>
      <c r="F50" s="20"/>
      <c r="G50" s="20"/>
      <c r="H50" s="20"/>
      <c r="I50" s="45"/>
      <c r="J50" s="45" t="str">
        <f t="shared" si="4"/>
        <v> - </v>
      </c>
      <c r="K50" s="46"/>
    </row>
    <row r="51" spans="1:11" ht="15">
      <c r="A51" s="21"/>
      <c r="B51" s="18"/>
      <c r="C51" s="19"/>
      <c r="D51" s="20"/>
      <c r="E51" s="20" t="str">
        <f t="shared" si="3"/>
        <v>0</v>
      </c>
      <c r="F51" s="20"/>
      <c r="G51" s="20"/>
      <c r="H51" s="20"/>
      <c r="I51" s="45"/>
      <c r="J51" s="45" t="str">
        <f t="shared" si="4"/>
        <v> - </v>
      </c>
      <c r="K51" s="46"/>
    </row>
    <row r="52" spans="1:11" ht="15">
      <c r="A52" s="21"/>
      <c r="B52" s="18"/>
      <c r="C52" s="19"/>
      <c r="D52" s="20"/>
      <c r="E52" s="20" t="str">
        <f t="shared" si="3"/>
        <v>0</v>
      </c>
      <c r="F52" s="20"/>
      <c r="G52" s="20"/>
      <c r="H52" s="20"/>
      <c r="I52" s="45"/>
      <c r="J52" s="45" t="str">
        <f t="shared" si="4"/>
        <v> - </v>
      </c>
      <c r="K52" s="46"/>
    </row>
    <row r="53" spans="1:11" ht="18">
      <c r="A53" s="47"/>
      <c r="B53" s="48"/>
      <c r="C53" s="49" t="s">
        <v>96</v>
      </c>
      <c r="D53" s="50">
        <f aca="true" t="shared" si="5" ref="D53:I53">SUM(D41:D52)</f>
        <v>0</v>
      </c>
      <c r="E53" s="50">
        <f t="shared" si="5"/>
        <v>0</v>
      </c>
      <c r="F53" s="50">
        <f t="shared" si="5"/>
        <v>0</v>
      </c>
      <c r="G53" s="50">
        <f t="shared" si="5"/>
        <v>0</v>
      </c>
      <c r="H53" s="50">
        <f t="shared" si="5"/>
        <v>0</v>
      </c>
      <c r="I53" s="51">
        <f t="shared" si="5"/>
        <v>0</v>
      </c>
      <c r="J53" s="51" t="e">
        <f>IF(H53="0","0",ROUND(I53*100/H53,1))</f>
        <v>#DIV/0!</v>
      </c>
      <c r="K53" s="52">
        <f>SUM(K41:K52)</f>
        <v>0</v>
      </c>
    </row>
  </sheetData>
  <sheetProtection/>
  <printOptions/>
  <pageMargins left="0.75" right="0.75" top="1" bottom="1" header="0.5118055555555556" footer="0.5118055555555556"/>
  <pageSetup fitToHeight="1" fitToWidth="1" horizontalDpi="300" verticalDpi="300" orientation="portrait" paperSize="9" scale="7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List37">
    <pageSetUpPr fitToPage="1"/>
  </sheetPr>
  <dimension ref="A1:K53"/>
  <sheetViews>
    <sheetView showGridLines="0" zoomScale="75" zoomScaleNormal="75" zoomScalePageLayoutView="0" workbookViewId="0" topLeftCell="A1">
      <selection activeCell="A41" sqref="A41"/>
    </sheetView>
  </sheetViews>
  <sheetFormatPr defaultColWidth="8.8984375" defaultRowHeight="15.75"/>
  <cols>
    <col min="1" max="1" width="6.19921875" style="22" customWidth="1"/>
    <col min="2" max="2" width="1.8984375" style="22" customWidth="1"/>
    <col min="3" max="3" width="15.69921875" style="22" customWidth="1"/>
    <col min="4" max="4" width="5.296875" style="22" customWidth="1"/>
    <col min="5" max="5" width="8" style="22" customWidth="1"/>
    <col min="6" max="6" width="6.8984375" style="22" customWidth="1"/>
    <col min="7" max="7" width="8.8984375" style="22" customWidth="1"/>
    <col min="8" max="8" width="6.09765625" style="22" customWidth="1"/>
    <col min="9" max="9" width="7.09765625" style="22" customWidth="1"/>
    <col min="10" max="10" width="5.796875" style="22" customWidth="1"/>
    <col min="11" max="11" width="6.8984375" style="22" customWidth="1"/>
    <col min="12" max="16384" width="8.8984375" style="22" customWidth="1"/>
  </cols>
  <sheetData>
    <row r="1" ht="15">
      <c r="J1" s="23"/>
    </row>
    <row r="2" spans="1:8" ht="15">
      <c r="A2" s="22" t="s">
        <v>76</v>
      </c>
      <c r="D2" s="22">
        <f>rozpis!D33</f>
        <v>0</v>
      </c>
      <c r="F2" s="22" t="s">
        <v>77</v>
      </c>
      <c r="H2" s="22">
        <f>rozpis!A16+rozpis!A28</f>
        <v>19</v>
      </c>
    </row>
    <row r="4" spans="1:9" ht="23.25">
      <c r="A4" s="24" t="s">
        <v>78</v>
      </c>
      <c r="E4" s="24" t="str">
        <f>rozpis!F28</f>
        <v>venku</v>
      </c>
      <c r="G4" s="24" t="s">
        <v>79</v>
      </c>
      <c r="I4" s="25">
        <f>rozpis!E33</f>
        <v>0</v>
      </c>
    </row>
    <row r="5" spans="1:10" ht="30">
      <c r="A5" s="75" t="s">
        <v>80</v>
      </c>
      <c r="B5" s="27"/>
      <c r="C5" s="27">
        <f>rozpis!H33</f>
        <v>0</v>
      </c>
      <c r="F5" s="27"/>
      <c r="G5" s="28">
        <f>E32</f>
        <v>0</v>
      </c>
      <c r="H5" s="28" t="s">
        <v>81</v>
      </c>
      <c r="I5" s="28">
        <f>E35</f>
        <v>0</v>
      </c>
      <c r="J5" s="27"/>
    </row>
    <row r="6" spans="1:10" ht="30">
      <c r="A6" s="29">
        <f>IF(G5&gt;I5,1,0)</f>
        <v>0</v>
      </c>
      <c r="B6" s="27"/>
      <c r="C6" s="29">
        <f>IF(I5&gt;G5,1,0)</f>
        <v>0</v>
      </c>
      <c r="F6" s="30" t="s">
        <v>82</v>
      </c>
      <c r="G6" s="31"/>
      <c r="H6" s="31" t="s">
        <v>81</v>
      </c>
      <c r="I6" s="31"/>
      <c r="J6" s="32" t="s">
        <v>83</v>
      </c>
    </row>
    <row r="7" spans="1:4" ht="15">
      <c r="A7" s="22" t="s">
        <v>84</v>
      </c>
      <c r="C7" s="22">
        <f>rozpis!I33</f>
        <v>0</v>
      </c>
      <c r="D7" s="22">
        <f>rozpis!J33</f>
        <v>0</v>
      </c>
    </row>
    <row r="9" spans="1:11" ht="18" customHeight="1">
      <c r="A9" s="33" t="s">
        <v>85</v>
      </c>
      <c r="B9" s="34"/>
      <c r="C9" s="34"/>
      <c r="D9" s="35"/>
      <c r="E9" s="36" t="s">
        <v>86</v>
      </c>
      <c r="F9" s="36" t="s">
        <v>87</v>
      </c>
      <c r="G9" s="36" t="s">
        <v>88</v>
      </c>
      <c r="H9" s="37" t="s">
        <v>89</v>
      </c>
      <c r="I9" s="38"/>
      <c r="J9" s="38"/>
      <c r="K9" s="39" t="s">
        <v>90</v>
      </c>
    </row>
    <row r="10" spans="1:11" ht="18" customHeight="1">
      <c r="A10" s="9" t="s">
        <v>32</v>
      </c>
      <c r="B10" s="11"/>
      <c r="C10" s="10" t="s">
        <v>33</v>
      </c>
      <c r="D10" s="12" t="s">
        <v>91</v>
      </c>
      <c r="E10" s="12" t="s">
        <v>92</v>
      </c>
      <c r="F10" s="40"/>
      <c r="G10" s="40"/>
      <c r="H10" s="12" t="s">
        <v>93</v>
      </c>
      <c r="I10" s="41" t="s">
        <v>94</v>
      </c>
      <c r="J10" s="41" t="s">
        <v>95</v>
      </c>
      <c r="K10" s="42" t="s">
        <v>92</v>
      </c>
    </row>
    <row r="11" spans="1:11" ht="18" customHeight="1">
      <c r="A11" s="13">
        <f>soupiska!C11</f>
        <v>12</v>
      </c>
      <c r="B11" s="15"/>
      <c r="C11" s="14" t="str">
        <f>soupiska!E11</f>
        <v>Čechovský Marek</v>
      </c>
      <c r="D11" s="16">
        <v>0</v>
      </c>
      <c r="E11" s="16">
        <f aca="true" t="shared" si="0" ref="E11:E31">IF(D11=0,"",3*F11+2*G11+I11)</f>
      </c>
      <c r="F11" s="16"/>
      <c r="G11" s="16"/>
      <c r="H11" s="16"/>
      <c r="I11" s="43"/>
      <c r="J11" s="43" t="str">
        <f aca="true" t="shared" si="1" ref="J11:J31">IF(AND(H11=0,I11=0)," - ",ROUND(I11*100/H11,1))</f>
        <v> - </v>
      </c>
      <c r="K11" s="44"/>
    </row>
    <row r="12" spans="1:11" ht="18" customHeight="1">
      <c r="A12" s="21">
        <f>soupiska!C12</f>
        <v>0</v>
      </c>
      <c r="B12" s="18"/>
      <c r="C12" s="19" t="str">
        <f>soupiska!E12</f>
        <v>Dostál Radek</v>
      </c>
      <c r="D12" s="20">
        <v>0</v>
      </c>
      <c r="E12" s="20">
        <f t="shared" si="0"/>
      </c>
      <c r="F12" s="20"/>
      <c r="G12" s="20"/>
      <c r="H12" s="20"/>
      <c r="I12" s="45"/>
      <c r="J12" s="45" t="str">
        <f t="shared" si="1"/>
        <v> - </v>
      </c>
      <c r="K12" s="46"/>
    </row>
    <row r="13" spans="1:11" ht="18" customHeight="1">
      <c r="A13" s="21">
        <f>soupiska!C13</f>
        <v>14</v>
      </c>
      <c r="B13" s="18"/>
      <c r="C13" s="19" t="str">
        <f>soupiska!E13</f>
        <v>Ducháček Ludvík</v>
      </c>
      <c r="D13" s="20">
        <v>0</v>
      </c>
      <c r="E13" s="20">
        <f t="shared" si="0"/>
      </c>
      <c r="F13" s="20"/>
      <c r="G13" s="20"/>
      <c r="H13" s="20"/>
      <c r="I13" s="45"/>
      <c r="J13" s="45" t="str">
        <f t="shared" si="1"/>
        <v> - </v>
      </c>
      <c r="K13" s="46"/>
    </row>
    <row r="14" spans="1:11" ht="18" customHeight="1">
      <c r="A14" s="17">
        <f>soupiska!C14</f>
        <v>20</v>
      </c>
      <c r="B14" s="18"/>
      <c r="C14" s="19" t="str">
        <f>soupiska!E14</f>
        <v>Dvořák Milan</v>
      </c>
      <c r="D14" s="20">
        <v>0</v>
      </c>
      <c r="E14" s="20">
        <f t="shared" si="0"/>
      </c>
      <c r="F14" s="20"/>
      <c r="G14" s="20"/>
      <c r="H14" s="20"/>
      <c r="I14" s="45"/>
      <c r="J14" s="45" t="str">
        <f t="shared" si="1"/>
        <v> - </v>
      </c>
      <c r="K14" s="46"/>
    </row>
    <row r="15" spans="1:11" ht="18" customHeight="1">
      <c r="A15" s="17">
        <f>soupiska!C15</f>
        <v>4</v>
      </c>
      <c r="B15" s="18"/>
      <c r="C15" s="19" t="str">
        <f>soupiska!E15</f>
        <v>Fiksa Ondřej</v>
      </c>
      <c r="D15" s="20">
        <v>0</v>
      </c>
      <c r="E15" s="20">
        <f t="shared" si="0"/>
      </c>
      <c r="F15" s="20"/>
      <c r="G15" s="20"/>
      <c r="H15" s="20"/>
      <c r="I15" s="45"/>
      <c r="J15" s="45" t="str">
        <f t="shared" si="1"/>
        <v> - </v>
      </c>
      <c r="K15" s="46"/>
    </row>
    <row r="16" spans="1:11" ht="18" customHeight="1">
      <c r="A16" s="17">
        <f>soupiska!C16</f>
        <v>15</v>
      </c>
      <c r="B16" s="18"/>
      <c r="C16" s="19" t="str">
        <f>soupiska!E16</f>
        <v>Hedvičák Jaroslav</v>
      </c>
      <c r="D16" s="20">
        <v>0</v>
      </c>
      <c r="E16" s="20">
        <f>IF(D16=0,"",3*F16+2*G16+I16)</f>
      </c>
      <c r="F16" s="20"/>
      <c r="G16" s="20"/>
      <c r="H16" s="20"/>
      <c r="I16" s="45"/>
      <c r="J16" s="45" t="str">
        <f>IF(AND(H16=0,I16=0)," - ",ROUND(I16*100/H16,1))</f>
        <v> - </v>
      </c>
      <c r="K16" s="46"/>
    </row>
    <row r="17" spans="1:11" ht="18" customHeight="1">
      <c r="A17" s="17">
        <f>soupiska!C17</f>
        <v>10</v>
      </c>
      <c r="B17" s="18"/>
      <c r="C17" s="19" t="str">
        <f>soupiska!E17</f>
        <v>Krontorád Pavel</v>
      </c>
      <c r="D17" s="20">
        <v>0</v>
      </c>
      <c r="E17" s="20">
        <f>IF(D17=0,"",3*F17+2*G17+I17)</f>
      </c>
      <c r="F17" s="20"/>
      <c r="G17" s="20"/>
      <c r="H17" s="20"/>
      <c r="I17" s="45"/>
      <c r="J17" s="45" t="str">
        <f>IF(AND(H17=0,I17=0)," - ",ROUND(I17*100/H17,1))</f>
        <v> - </v>
      </c>
      <c r="K17" s="46"/>
    </row>
    <row r="18" spans="1:11" ht="18" customHeight="1">
      <c r="A18" s="17">
        <f>soupiska!C18</f>
        <v>7</v>
      </c>
      <c r="B18" s="18"/>
      <c r="C18" s="19" t="str">
        <f>soupiska!E18</f>
        <v>Krontorád Vít</v>
      </c>
      <c r="D18" s="20">
        <v>0</v>
      </c>
      <c r="E18" s="20">
        <f t="shared" si="0"/>
      </c>
      <c r="F18" s="20"/>
      <c r="G18" s="20"/>
      <c r="H18" s="20"/>
      <c r="I18" s="45"/>
      <c r="J18" s="45" t="str">
        <f t="shared" si="1"/>
        <v> - </v>
      </c>
      <c r="K18" s="46"/>
    </row>
    <row r="19" spans="1:11" ht="18" customHeight="1">
      <c r="A19" s="17">
        <f>soupiska!C19</f>
        <v>6</v>
      </c>
      <c r="B19" s="18"/>
      <c r="C19" s="19" t="str">
        <f>soupiska!E19</f>
        <v>Krška Josef</v>
      </c>
      <c r="D19" s="20">
        <v>0</v>
      </c>
      <c r="E19" s="20">
        <f t="shared" si="0"/>
      </c>
      <c r="F19" s="20"/>
      <c r="G19" s="20"/>
      <c r="H19" s="20"/>
      <c r="I19" s="45"/>
      <c r="J19" s="45" t="str">
        <f t="shared" si="1"/>
        <v> - </v>
      </c>
      <c r="K19" s="46"/>
    </row>
    <row r="20" spans="1:11" ht="18" customHeight="1">
      <c r="A20" s="17">
        <f>soupiska!C20</f>
        <v>18</v>
      </c>
      <c r="B20" s="18"/>
      <c r="C20" s="19" t="str">
        <f>soupiska!E20</f>
        <v>Maca Radek</v>
      </c>
      <c r="D20" s="20">
        <v>0</v>
      </c>
      <c r="E20" s="20">
        <f t="shared" si="0"/>
      </c>
      <c r="F20" s="20"/>
      <c r="G20" s="20"/>
      <c r="H20" s="20"/>
      <c r="I20" s="45"/>
      <c r="J20" s="45" t="str">
        <f t="shared" si="1"/>
        <v> - </v>
      </c>
      <c r="K20" s="46"/>
    </row>
    <row r="21" spans="1:11" ht="18" customHeight="1">
      <c r="A21" s="21">
        <f>soupiska!C21</f>
        <v>17</v>
      </c>
      <c r="B21" s="18"/>
      <c r="C21" s="19" t="str">
        <f>soupiska!E21</f>
        <v>Müller Tomáš</v>
      </c>
      <c r="D21" s="20">
        <v>0</v>
      </c>
      <c r="E21" s="20">
        <f t="shared" si="0"/>
      </c>
      <c r="F21" s="20"/>
      <c r="G21" s="20"/>
      <c r="H21" s="20"/>
      <c r="I21" s="45"/>
      <c r="J21" s="45" t="str">
        <f t="shared" si="1"/>
        <v> - </v>
      </c>
      <c r="K21" s="46"/>
    </row>
    <row r="22" spans="1:11" ht="18" customHeight="1">
      <c r="A22" s="21">
        <f>soupiska!C22</f>
        <v>17</v>
      </c>
      <c r="B22" s="18"/>
      <c r="C22" s="19" t="str">
        <f>soupiska!E22</f>
        <v>Müller Petr</v>
      </c>
      <c r="D22" s="20">
        <v>0</v>
      </c>
      <c r="E22" s="20">
        <f t="shared" si="0"/>
      </c>
      <c r="F22" s="20"/>
      <c r="G22" s="20"/>
      <c r="H22" s="20"/>
      <c r="I22" s="45"/>
      <c r="J22" s="45" t="str">
        <f t="shared" si="1"/>
        <v> - </v>
      </c>
      <c r="K22" s="46"/>
    </row>
    <row r="23" spans="1:11" ht="18" customHeight="1">
      <c r="A23" s="21">
        <f>soupiska!C23</f>
        <v>16</v>
      </c>
      <c r="B23" s="18"/>
      <c r="C23" s="19" t="str">
        <f>soupiska!E23</f>
        <v>Nepustil Petr</v>
      </c>
      <c r="D23" s="20">
        <v>0</v>
      </c>
      <c r="E23" s="20">
        <f t="shared" si="0"/>
      </c>
      <c r="F23" s="20"/>
      <c r="G23" s="20"/>
      <c r="H23" s="20"/>
      <c r="I23" s="45"/>
      <c r="J23" s="45" t="str">
        <f t="shared" si="1"/>
        <v> - </v>
      </c>
      <c r="K23" s="46"/>
    </row>
    <row r="24" spans="1:11" ht="18" customHeight="1">
      <c r="A24" s="21">
        <f>soupiska!C24</f>
        <v>8</v>
      </c>
      <c r="B24" s="18"/>
      <c r="C24" s="19" t="str">
        <f>soupiska!E24</f>
        <v>Petr Martin</v>
      </c>
      <c r="D24" s="20">
        <v>0</v>
      </c>
      <c r="E24" s="20">
        <f t="shared" si="0"/>
      </c>
      <c r="F24" s="20"/>
      <c r="G24" s="20"/>
      <c r="H24" s="20"/>
      <c r="I24" s="45"/>
      <c r="J24" s="45" t="str">
        <f t="shared" si="1"/>
        <v> - </v>
      </c>
      <c r="K24" s="46"/>
    </row>
    <row r="25" spans="1:11" ht="18" customHeight="1">
      <c r="A25" s="17">
        <f>soupiska!C25</f>
        <v>0</v>
      </c>
      <c r="B25" s="18"/>
      <c r="C25" s="19" t="str">
        <f>soupiska!E25</f>
        <v>Teplý Petr</v>
      </c>
      <c r="D25" s="20">
        <v>0</v>
      </c>
      <c r="E25" s="20">
        <f t="shared" si="0"/>
      </c>
      <c r="F25" s="20"/>
      <c r="G25" s="20"/>
      <c r="H25" s="20"/>
      <c r="I25" s="45"/>
      <c r="J25" s="45" t="str">
        <f t="shared" si="1"/>
        <v> - </v>
      </c>
      <c r="K25" s="46"/>
    </row>
    <row r="26" spans="1:11" ht="18" customHeight="1">
      <c r="A26" s="17">
        <f>soupiska!C26</f>
        <v>9</v>
      </c>
      <c r="B26" s="18"/>
      <c r="C26" s="19" t="str">
        <f>soupiska!E26</f>
        <v>Rychtář Jan</v>
      </c>
      <c r="D26" s="20">
        <v>0</v>
      </c>
      <c r="E26" s="20">
        <f t="shared" si="0"/>
      </c>
      <c r="F26" s="20"/>
      <c r="G26" s="20"/>
      <c r="H26" s="20"/>
      <c r="I26" s="45"/>
      <c r="J26" s="45" t="str">
        <f t="shared" si="1"/>
        <v> - </v>
      </c>
      <c r="K26" s="46"/>
    </row>
    <row r="27" spans="1:11" ht="18" customHeight="1">
      <c r="A27" s="17">
        <f>soupiska!C27</f>
        <v>14</v>
      </c>
      <c r="B27" s="18"/>
      <c r="C27" s="19" t="str">
        <f>soupiska!E27</f>
        <v>Slezák Jakub</v>
      </c>
      <c r="D27" s="20">
        <v>0</v>
      </c>
      <c r="E27" s="20">
        <f t="shared" si="0"/>
      </c>
      <c r="F27" s="20"/>
      <c r="G27" s="20"/>
      <c r="H27" s="20"/>
      <c r="I27" s="45"/>
      <c r="J27" s="45" t="str">
        <f t="shared" si="1"/>
        <v> - </v>
      </c>
      <c r="K27" s="46"/>
    </row>
    <row r="28" spans="1:11" ht="18" customHeight="1">
      <c r="A28" s="17">
        <f>soupiska!C28</f>
        <v>5</v>
      </c>
      <c r="B28" s="18"/>
      <c r="C28" s="19" t="str">
        <f>soupiska!E28</f>
        <v>Straka Tomáš</v>
      </c>
      <c r="D28" s="20">
        <v>0</v>
      </c>
      <c r="E28" s="20">
        <f t="shared" si="0"/>
      </c>
      <c r="F28" s="20"/>
      <c r="G28" s="20"/>
      <c r="H28" s="20"/>
      <c r="I28" s="45"/>
      <c r="J28" s="45" t="str">
        <f t="shared" si="1"/>
        <v> - </v>
      </c>
      <c r="K28" s="46"/>
    </row>
    <row r="29" spans="1:11" ht="18" customHeight="1">
      <c r="A29" s="21">
        <f>soupiska!C29</f>
        <v>21</v>
      </c>
      <c r="B29" s="18"/>
      <c r="C29" s="19" t="str">
        <f>soupiska!E29</f>
        <v>Stríž Rostislav</v>
      </c>
      <c r="D29" s="20">
        <v>0</v>
      </c>
      <c r="E29" s="20">
        <f t="shared" si="0"/>
      </c>
      <c r="F29" s="20"/>
      <c r="G29" s="20"/>
      <c r="H29" s="20"/>
      <c r="I29" s="45"/>
      <c r="J29" s="45" t="str">
        <f t="shared" si="1"/>
        <v> - </v>
      </c>
      <c r="K29" s="46"/>
    </row>
    <row r="30" spans="1:11" ht="18" customHeight="1">
      <c r="A30" s="21">
        <f>soupiska!C30</f>
        <v>0</v>
      </c>
      <c r="B30" s="18"/>
      <c r="C30" s="19" t="str">
        <f>soupiska!E30</f>
        <v>Šulc Michal</v>
      </c>
      <c r="D30" s="20">
        <v>0</v>
      </c>
      <c r="E30" s="20">
        <f t="shared" si="0"/>
      </c>
      <c r="F30" s="20"/>
      <c r="G30" s="20"/>
      <c r="H30" s="20"/>
      <c r="I30" s="45"/>
      <c r="J30" s="45" t="str">
        <f t="shared" si="1"/>
        <v> - </v>
      </c>
      <c r="K30" s="46"/>
    </row>
    <row r="31" spans="1:11" ht="18" customHeight="1">
      <c r="A31" s="21">
        <f>soupiska!C31</f>
        <v>0</v>
      </c>
      <c r="B31" s="18"/>
      <c r="C31" s="19" t="str">
        <f>soupiska!E31</f>
        <v>Trojan Pavel</v>
      </c>
      <c r="D31" s="20">
        <v>0</v>
      </c>
      <c r="E31" s="20">
        <f t="shared" si="0"/>
      </c>
      <c r="F31" s="20"/>
      <c r="G31" s="20"/>
      <c r="H31" s="20"/>
      <c r="I31" s="45"/>
      <c r="J31" s="45" t="str">
        <f t="shared" si="1"/>
        <v> - </v>
      </c>
      <c r="K31" s="46"/>
    </row>
    <row r="32" spans="1:11" ht="18" customHeight="1">
      <c r="A32" s="47"/>
      <c r="B32" s="48"/>
      <c r="C32" s="49" t="s">
        <v>96</v>
      </c>
      <c r="D32" s="50">
        <f aca="true" t="shared" si="2" ref="D32:I32">SUM(D11:D31)</f>
        <v>0</v>
      </c>
      <c r="E32" s="50">
        <f t="shared" si="2"/>
        <v>0</v>
      </c>
      <c r="F32" s="50">
        <f t="shared" si="2"/>
        <v>0</v>
      </c>
      <c r="G32" s="50">
        <f t="shared" si="2"/>
        <v>0</v>
      </c>
      <c r="H32" s="50">
        <f t="shared" si="2"/>
        <v>0</v>
      </c>
      <c r="I32" s="51">
        <f t="shared" si="2"/>
        <v>0</v>
      </c>
      <c r="J32" s="51" t="e">
        <f>IF(H32="0","0",ROUND(I32*100/H32,1))</f>
        <v>#DIV/0!</v>
      </c>
      <c r="K32" s="52">
        <f>SUM(K11:K31)</f>
        <v>0</v>
      </c>
    </row>
    <row r="33" spans="1:11" ht="18" customHeight="1">
      <c r="A33" s="53"/>
      <c r="B33" s="53"/>
      <c r="C33" s="53"/>
      <c r="D33" s="54"/>
      <c r="E33" s="54"/>
      <c r="F33" s="54"/>
      <c r="G33" s="54"/>
      <c r="H33" s="54"/>
      <c r="I33" s="54"/>
      <c r="J33" s="54"/>
      <c r="K33" s="54"/>
    </row>
    <row r="34" spans="1:11" ht="18" customHeight="1">
      <c r="A34" s="55"/>
      <c r="B34" s="55"/>
      <c r="C34" s="55"/>
      <c r="D34" s="56"/>
      <c r="E34" s="56"/>
      <c r="F34" s="56"/>
      <c r="G34" s="56"/>
      <c r="H34" s="56"/>
      <c r="I34" s="56"/>
      <c r="J34" s="56"/>
      <c r="K34" s="56"/>
    </row>
    <row r="35" spans="1:11" ht="18" customHeight="1">
      <c r="A35" s="57"/>
      <c r="B35" s="58"/>
      <c r="C35" s="59" t="s">
        <v>97</v>
      </c>
      <c r="D35" s="60">
        <f>D53</f>
        <v>0</v>
      </c>
      <c r="E35" s="60">
        <f>F35*3+G35*2+I35</f>
        <v>0</v>
      </c>
      <c r="F35" s="60">
        <f>F53</f>
        <v>0</v>
      </c>
      <c r="G35" s="60">
        <f>G53</f>
        <v>0</v>
      </c>
      <c r="H35" s="60">
        <f>H53</f>
        <v>0</v>
      </c>
      <c r="I35" s="61">
        <f>I53</f>
        <v>0</v>
      </c>
      <c r="J35" s="61" t="e">
        <f>IF(H35="0","0",ROUND(I35*100/H35,1))</f>
        <v>#DIV/0!</v>
      </c>
      <c r="K35" s="62">
        <f>K53</f>
        <v>0</v>
      </c>
    </row>
    <row r="39" spans="1:11" ht="15">
      <c r="A39" s="33" t="s">
        <v>85</v>
      </c>
      <c r="B39" s="34"/>
      <c r="C39" s="34"/>
      <c r="D39" s="35"/>
      <c r="E39" s="36" t="s">
        <v>86</v>
      </c>
      <c r="F39" s="36" t="s">
        <v>87</v>
      </c>
      <c r="G39" s="36" t="s">
        <v>88</v>
      </c>
      <c r="H39" s="37" t="s">
        <v>89</v>
      </c>
      <c r="I39" s="38"/>
      <c r="J39" s="38"/>
      <c r="K39" s="39" t="s">
        <v>90</v>
      </c>
    </row>
    <row r="40" spans="1:11" ht="15">
      <c r="A40" s="9" t="s">
        <v>32</v>
      </c>
      <c r="B40" s="11"/>
      <c r="C40" s="10" t="s">
        <v>33</v>
      </c>
      <c r="D40" s="12"/>
      <c r="E40" s="12" t="s">
        <v>92</v>
      </c>
      <c r="F40" s="40"/>
      <c r="G40" s="40"/>
      <c r="H40" s="12"/>
      <c r="I40" s="41"/>
      <c r="J40" s="41" t="s">
        <v>95</v>
      </c>
      <c r="K40" s="42"/>
    </row>
    <row r="41" spans="1:11" ht="15">
      <c r="A41" s="13" t="s">
        <v>98</v>
      </c>
      <c r="B41" s="15"/>
      <c r="C41" s="14"/>
      <c r="D41" s="16"/>
      <c r="E41" s="16" t="str">
        <f aca="true" t="shared" si="3" ref="E41:E52">IF(D41=0,"0",3*F41+2*G41+I41)</f>
        <v>0</v>
      </c>
      <c r="F41" s="16"/>
      <c r="G41" s="16"/>
      <c r="H41" s="16"/>
      <c r="I41" s="43"/>
      <c r="J41" s="43" t="str">
        <f aca="true" t="shared" si="4" ref="J41:J52">IF(AND(H41=0,I41=0)," - ",ROUND(I41*100/H41,1))</f>
        <v> - </v>
      </c>
      <c r="K41" s="44"/>
    </row>
    <row r="42" spans="1:11" ht="15">
      <c r="A42" s="21"/>
      <c r="B42" s="18"/>
      <c r="C42" s="19"/>
      <c r="D42" s="20"/>
      <c r="E42" s="20" t="str">
        <f t="shared" si="3"/>
        <v>0</v>
      </c>
      <c r="F42" s="20"/>
      <c r="G42" s="20"/>
      <c r="H42" s="20"/>
      <c r="I42" s="45"/>
      <c r="J42" s="45" t="str">
        <f t="shared" si="4"/>
        <v> - </v>
      </c>
      <c r="K42" s="46"/>
    </row>
    <row r="43" spans="1:11" ht="15">
      <c r="A43" s="21"/>
      <c r="B43" s="18"/>
      <c r="C43" s="19"/>
      <c r="D43" s="20"/>
      <c r="E43" s="20" t="str">
        <f t="shared" si="3"/>
        <v>0</v>
      </c>
      <c r="F43" s="20"/>
      <c r="G43" s="20"/>
      <c r="H43" s="20"/>
      <c r="I43" s="45"/>
      <c r="J43" s="45" t="str">
        <f t="shared" si="4"/>
        <v> - </v>
      </c>
      <c r="K43" s="46"/>
    </row>
    <row r="44" spans="1:11" ht="15">
      <c r="A44" s="21"/>
      <c r="B44" s="18"/>
      <c r="C44" s="19"/>
      <c r="D44" s="20"/>
      <c r="E44" s="20" t="str">
        <f t="shared" si="3"/>
        <v>0</v>
      </c>
      <c r="F44" s="20"/>
      <c r="G44" s="20"/>
      <c r="H44" s="20"/>
      <c r="I44" s="45"/>
      <c r="J44" s="45" t="str">
        <f t="shared" si="4"/>
        <v> - </v>
      </c>
      <c r="K44" s="46"/>
    </row>
    <row r="45" spans="1:11" ht="15">
      <c r="A45" s="21"/>
      <c r="B45" s="18"/>
      <c r="C45" s="19"/>
      <c r="D45" s="20"/>
      <c r="E45" s="20" t="str">
        <f t="shared" si="3"/>
        <v>0</v>
      </c>
      <c r="F45" s="20"/>
      <c r="G45" s="20"/>
      <c r="H45" s="20"/>
      <c r="I45" s="45"/>
      <c r="J45" s="45" t="str">
        <f t="shared" si="4"/>
        <v> - </v>
      </c>
      <c r="K45" s="46"/>
    </row>
    <row r="46" spans="1:11" ht="15">
      <c r="A46" s="21"/>
      <c r="B46" s="18"/>
      <c r="C46" s="19"/>
      <c r="D46" s="20"/>
      <c r="E46" s="20" t="str">
        <f t="shared" si="3"/>
        <v>0</v>
      </c>
      <c r="F46" s="20"/>
      <c r="G46" s="20"/>
      <c r="H46" s="20"/>
      <c r="I46" s="45"/>
      <c r="J46" s="45" t="str">
        <f t="shared" si="4"/>
        <v> - </v>
      </c>
      <c r="K46" s="46"/>
    </row>
    <row r="47" spans="1:11" ht="15">
      <c r="A47" s="21"/>
      <c r="B47" s="18"/>
      <c r="C47" s="19"/>
      <c r="D47" s="20"/>
      <c r="E47" s="20" t="str">
        <f t="shared" si="3"/>
        <v>0</v>
      </c>
      <c r="F47" s="20"/>
      <c r="G47" s="20"/>
      <c r="H47" s="20"/>
      <c r="I47" s="45"/>
      <c r="J47" s="45" t="str">
        <f t="shared" si="4"/>
        <v> - </v>
      </c>
      <c r="K47" s="46"/>
    </row>
    <row r="48" spans="1:11" ht="15">
      <c r="A48" s="17"/>
      <c r="B48" s="18"/>
      <c r="C48" s="19"/>
      <c r="D48" s="20"/>
      <c r="E48" s="20" t="str">
        <f t="shared" si="3"/>
        <v>0</v>
      </c>
      <c r="F48" s="20"/>
      <c r="G48" s="20"/>
      <c r="H48" s="20"/>
      <c r="I48" s="45"/>
      <c r="J48" s="45" t="str">
        <f t="shared" si="4"/>
        <v> - </v>
      </c>
      <c r="K48" s="46"/>
    </row>
    <row r="49" spans="1:11" ht="15">
      <c r="A49" s="21"/>
      <c r="B49" s="18"/>
      <c r="C49" s="19"/>
      <c r="D49" s="20"/>
      <c r="E49" s="20" t="str">
        <f t="shared" si="3"/>
        <v>0</v>
      </c>
      <c r="F49" s="20"/>
      <c r="G49" s="20"/>
      <c r="H49" s="20"/>
      <c r="I49" s="45"/>
      <c r="J49" s="45" t="str">
        <f t="shared" si="4"/>
        <v> - </v>
      </c>
      <c r="K49" s="46"/>
    </row>
    <row r="50" spans="1:11" ht="15">
      <c r="A50" s="21"/>
      <c r="B50" s="18"/>
      <c r="C50" s="19"/>
      <c r="D50" s="20"/>
      <c r="E50" s="20" t="str">
        <f t="shared" si="3"/>
        <v>0</v>
      </c>
      <c r="F50" s="20"/>
      <c r="G50" s="20"/>
      <c r="H50" s="20"/>
      <c r="I50" s="45"/>
      <c r="J50" s="45" t="str">
        <f t="shared" si="4"/>
        <v> - </v>
      </c>
      <c r="K50" s="46"/>
    </row>
    <row r="51" spans="1:11" ht="15">
      <c r="A51" s="21"/>
      <c r="B51" s="18"/>
      <c r="C51" s="19"/>
      <c r="D51" s="20"/>
      <c r="E51" s="20" t="str">
        <f t="shared" si="3"/>
        <v>0</v>
      </c>
      <c r="F51" s="20"/>
      <c r="G51" s="20"/>
      <c r="H51" s="20"/>
      <c r="I51" s="45"/>
      <c r="J51" s="45" t="str">
        <f t="shared" si="4"/>
        <v> - </v>
      </c>
      <c r="K51" s="46"/>
    </row>
    <row r="52" spans="1:11" ht="15">
      <c r="A52" s="17"/>
      <c r="B52" s="18"/>
      <c r="C52" s="19"/>
      <c r="D52" s="20"/>
      <c r="E52" s="20" t="str">
        <f t="shared" si="3"/>
        <v>0</v>
      </c>
      <c r="F52" s="20"/>
      <c r="G52" s="20"/>
      <c r="H52" s="20"/>
      <c r="I52" s="45"/>
      <c r="J52" s="45" t="str">
        <f t="shared" si="4"/>
        <v> - </v>
      </c>
      <c r="K52" s="46"/>
    </row>
    <row r="53" spans="1:11" ht="18">
      <c r="A53" s="47"/>
      <c r="B53" s="48"/>
      <c r="C53" s="49" t="s">
        <v>96</v>
      </c>
      <c r="D53" s="50">
        <f aca="true" t="shared" si="5" ref="D53:I53">SUM(D41:D52)</f>
        <v>0</v>
      </c>
      <c r="E53" s="50">
        <f t="shared" si="5"/>
        <v>0</v>
      </c>
      <c r="F53" s="50">
        <f t="shared" si="5"/>
        <v>0</v>
      </c>
      <c r="G53" s="50">
        <f t="shared" si="5"/>
        <v>0</v>
      </c>
      <c r="H53" s="50">
        <f t="shared" si="5"/>
        <v>0</v>
      </c>
      <c r="I53" s="51">
        <f t="shared" si="5"/>
        <v>0</v>
      </c>
      <c r="J53" s="51" t="e">
        <f>IF(H53="0","0",ROUND(I53*100/H53,1))</f>
        <v>#DIV/0!</v>
      </c>
      <c r="K53" s="52">
        <f>SUM(K41:K52)</f>
        <v>0</v>
      </c>
    </row>
  </sheetData>
  <sheetProtection/>
  <printOptions/>
  <pageMargins left="0.75" right="0.75" top="1" bottom="1" header="0.5118055555555556" footer="0.5118055555555556"/>
  <pageSetup fitToHeight="1" fitToWidth="1" horizontalDpi="300" verticalDpi="300" orientation="portrait" paperSize="9" scale="8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List36">
    <pageSetUpPr fitToPage="1"/>
  </sheetPr>
  <dimension ref="A1:K53"/>
  <sheetViews>
    <sheetView showGridLines="0" zoomScale="75" zoomScaleNormal="75" zoomScalePageLayoutView="0" workbookViewId="0" topLeftCell="A1">
      <selection activeCell="A41" sqref="A41"/>
    </sheetView>
  </sheetViews>
  <sheetFormatPr defaultColWidth="8.8984375" defaultRowHeight="15.75"/>
  <cols>
    <col min="1" max="1" width="6.19921875" style="22" customWidth="1"/>
    <col min="2" max="2" width="1.8984375" style="22" customWidth="1"/>
    <col min="3" max="3" width="15.69921875" style="22" customWidth="1"/>
    <col min="4" max="4" width="5.296875" style="22" customWidth="1"/>
    <col min="5" max="5" width="8" style="22" customWidth="1"/>
    <col min="6" max="6" width="6.8984375" style="22" customWidth="1"/>
    <col min="7" max="7" width="8.8984375" style="22" customWidth="1"/>
    <col min="8" max="8" width="6.09765625" style="22" customWidth="1"/>
    <col min="9" max="9" width="9" style="22" customWidth="1"/>
    <col min="10" max="10" width="5.796875" style="22" customWidth="1"/>
    <col min="11" max="11" width="6.8984375" style="22" customWidth="1"/>
    <col min="12" max="16384" width="8.8984375" style="22" customWidth="1"/>
  </cols>
  <sheetData>
    <row r="1" ht="15">
      <c r="J1" s="23"/>
    </row>
    <row r="2" spans="1:8" ht="15">
      <c r="A2" s="22" t="s">
        <v>76</v>
      </c>
      <c r="D2" s="22">
        <f>rozpis!D34</f>
        <v>0</v>
      </c>
      <c r="F2" s="22" t="s">
        <v>77</v>
      </c>
      <c r="H2" s="22" t="e">
        <f>rozpis!A16+rozpis!#REF!</f>
        <v>#REF!</v>
      </c>
    </row>
    <row r="4" spans="1:9" ht="23.25">
      <c r="A4" s="24" t="s">
        <v>78</v>
      </c>
      <c r="E4" s="24" t="str">
        <f>rozpis!F29</f>
        <v>venku</v>
      </c>
      <c r="G4" s="24" t="s">
        <v>79</v>
      </c>
      <c r="I4" s="25">
        <f>rozpis!E34</f>
        <v>0</v>
      </c>
    </row>
    <row r="5" spans="1:10" ht="30">
      <c r="A5" s="26" t="s">
        <v>80</v>
      </c>
      <c r="B5" s="27"/>
      <c r="C5" s="27">
        <f>rozpis!H34</f>
        <v>0</v>
      </c>
      <c r="F5" s="27"/>
      <c r="G5" s="28">
        <f>E32</f>
        <v>0</v>
      </c>
      <c r="H5" s="28" t="s">
        <v>81</v>
      </c>
      <c r="I5" s="28">
        <f>E35</f>
        <v>0</v>
      </c>
      <c r="J5" s="27"/>
    </row>
    <row r="6" spans="1:10" ht="30">
      <c r="A6" s="29">
        <f>IF(G5&gt;I5,1,0)</f>
        <v>0</v>
      </c>
      <c r="B6" s="27"/>
      <c r="C6" s="29">
        <f>IF(I5&gt;G5,1,0)</f>
        <v>0</v>
      </c>
      <c r="F6" s="30" t="s">
        <v>82</v>
      </c>
      <c r="G6" s="31"/>
      <c r="H6" s="31" t="s">
        <v>81</v>
      </c>
      <c r="I6" s="31"/>
      <c r="J6" s="32" t="s">
        <v>83</v>
      </c>
    </row>
    <row r="7" spans="1:4" ht="15">
      <c r="A7" s="22" t="s">
        <v>84</v>
      </c>
      <c r="C7" s="22">
        <f>rozpis!I34</f>
        <v>0</v>
      </c>
      <c r="D7" s="22">
        <f>rozpis!J34</f>
        <v>0</v>
      </c>
    </row>
    <row r="9" spans="1:11" ht="18" customHeight="1">
      <c r="A9" s="33" t="s">
        <v>85</v>
      </c>
      <c r="B9" s="34"/>
      <c r="C9" s="34"/>
      <c r="D9" s="35"/>
      <c r="E9" s="36" t="s">
        <v>86</v>
      </c>
      <c r="F9" s="36" t="s">
        <v>87</v>
      </c>
      <c r="G9" s="36" t="s">
        <v>88</v>
      </c>
      <c r="H9" s="37" t="s">
        <v>89</v>
      </c>
      <c r="I9" s="38"/>
      <c r="J9" s="38"/>
      <c r="K9" s="39" t="s">
        <v>90</v>
      </c>
    </row>
    <row r="10" spans="1:11" ht="18" customHeight="1">
      <c r="A10" s="9" t="s">
        <v>32</v>
      </c>
      <c r="B10" s="11"/>
      <c r="C10" s="10" t="s">
        <v>33</v>
      </c>
      <c r="D10" s="12" t="s">
        <v>91</v>
      </c>
      <c r="E10" s="12" t="s">
        <v>92</v>
      </c>
      <c r="F10" s="40"/>
      <c r="G10" s="40"/>
      <c r="H10" s="12" t="s">
        <v>93</v>
      </c>
      <c r="I10" s="41" t="s">
        <v>94</v>
      </c>
      <c r="J10" s="41" t="s">
        <v>95</v>
      </c>
      <c r="K10" s="42" t="s">
        <v>92</v>
      </c>
    </row>
    <row r="11" spans="1:11" ht="18" customHeight="1">
      <c r="A11" s="13">
        <f>soupiska!C11</f>
        <v>12</v>
      </c>
      <c r="B11" s="15"/>
      <c r="C11" s="14" t="str">
        <f>soupiska!E11</f>
        <v>Čechovský Marek</v>
      </c>
      <c r="D11" s="16">
        <v>0</v>
      </c>
      <c r="E11" s="16">
        <f aca="true" t="shared" si="0" ref="E11:E31">IF(D11=0,"",3*F11+2*G11+I11)</f>
      </c>
      <c r="F11" s="16"/>
      <c r="G11" s="16"/>
      <c r="H11" s="16"/>
      <c r="I11" s="43"/>
      <c r="J11" s="43" t="str">
        <f aca="true" t="shared" si="1" ref="J11:J31">IF(AND(H11=0,I11=0)," - ",ROUND(I11*100/H11,1))</f>
        <v> - </v>
      </c>
      <c r="K11" s="44"/>
    </row>
    <row r="12" spans="1:11" ht="18" customHeight="1">
      <c r="A12" s="21">
        <f>soupiska!C12</f>
        <v>0</v>
      </c>
      <c r="B12" s="18"/>
      <c r="C12" s="19" t="str">
        <f>soupiska!E12</f>
        <v>Dostál Radek</v>
      </c>
      <c r="D12" s="20">
        <v>0</v>
      </c>
      <c r="E12" s="20">
        <f t="shared" si="0"/>
      </c>
      <c r="F12" s="20"/>
      <c r="G12" s="20"/>
      <c r="H12" s="20"/>
      <c r="I12" s="45"/>
      <c r="J12" s="45" t="str">
        <f t="shared" si="1"/>
        <v> - </v>
      </c>
      <c r="K12" s="46"/>
    </row>
    <row r="13" spans="1:11" ht="18" customHeight="1">
      <c r="A13" s="21">
        <f>soupiska!C13</f>
        <v>14</v>
      </c>
      <c r="B13" s="18"/>
      <c r="C13" s="19" t="str">
        <f>soupiska!E13</f>
        <v>Ducháček Ludvík</v>
      </c>
      <c r="D13" s="20">
        <v>0</v>
      </c>
      <c r="E13" s="20">
        <f t="shared" si="0"/>
      </c>
      <c r="F13" s="20"/>
      <c r="G13" s="20"/>
      <c r="H13" s="20"/>
      <c r="I13" s="45"/>
      <c r="J13" s="45" t="str">
        <f t="shared" si="1"/>
        <v> - </v>
      </c>
      <c r="K13" s="46"/>
    </row>
    <row r="14" spans="1:11" ht="18" customHeight="1">
      <c r="A14" s="17">
        <f>soupiska!C14</f>
        <v>20</v>
      </c>
      <c r="B14" s="18"/>
      <c r="C14" s="19" t="str">
        <f>soupiska!E14</f>
        <v>Dvořák Milan</v>
      </c>
      <c r="D14" s="20">
        <v>0</v>
      </c>
      <c r="E14" s="20">
        <f t="shared" si="0"/>
      </c>
      <c r="F14" s="20"/>
      <c r="G14" s="20"/>
      <c r="H14" s="20"/>
      <c r="I14" s="45"/>
      <c r="J14" s="45" t="str">
        <f t="shared" si="1"/>
        <v> - </v>
      </c>
      <c r="K14" s="46"/>
    </row>
    <row r="15" spans="1:11" ht="18" customHeight="1">
      <c r="A15" s="17">
        <f>soupiska!C15</f>
        <v>4</v>
      </c>
      <c r="B15" s="18"/>
      <c r="C15" s="19" t="str">
        <f>soupiska!E15</f>
        <v>Fiksa Ondřej</v>
      </c>
      <c r="D15" s="20">
        <v>0</v>
      </c>
      <c r="E15" s="20">
        <f t="shared" si="0"/>
      </c>
      <c r="F15" s="20"/>
      <c r="G15" s="20"/>
      <c r="H15" s="20"/>
      <c r="I15" s="45"/>
      <c r="J15" s="45" t="str">
        <f t="shared" si="1"/>
        <v> - </v>
      </c>
      <c r="K15" s="46"/>
    </row>
    <row r="16" spans="1:11" ht="18" customHeight="1">
      <c r="A16" s="17">
        <f>soupiska!C16</f>
        <v>15</v>
      </c>
      <c r="B16" s="18"/>
      <c r="C16" s="19" t="str">
        <f>soupiska!E16</f>
        <v>Hedvičák Jaroslav</v>
      </c>
      <c r="D16" s="20">
        <v>0</v>
      </c>
      <c r="E16" s="20">
        <f>IF(D16=0,"",3*F16+2*G16+I16)</f>
      </c>
      <c r="F16" s="20"/>
      <c r="G16" s="20"/>
      <c r="H16" s="20"/>
      <c r="I16" s="45"/>
      <c r="J16" s="45" t="str">
        <f>IF(AND(H16=0,I16=0)," - ",ROUND(I16*100/H16,1))</f>
        <v> - </v>
      </c>
      <c r="K16" s="46"/>
    </row>
    <row r="17" spans="1:11" ht="18" customHeight="1">
      <c r="A17" s="17">
        <f>soupiska!C17</f>
        <v>10</v>
      </c>
      <c r="B17" s="18"/>
      <c r="C17" s="19" t="str">
        <f>soupiska!E17</f>
        <v>Krontorád Pavel</v>
      </c>
      <c r="D17" s="20">
        <v>0</v>
      </c>
      <c r="E17" s="20">
        <f>IF(D17=0,"",3*F17+2*G17+I17)</f>
      </c>
      <c r="F17" s="20"/>
      <c r="G17" s="20"/>
      <c r="H17" s="20"/>
      <c r="I17" s="45"/>
      <c r="J17" s="45" t="str">
        <f>IF(AND(H17=0,I17=0)," - ",ROUND(I17*100/H17,1))</f>
        <v> - </v>
      </c>
      <c r="K17" s="46"/>
    </row>
    <row r="18" spans="1:11" ht="18" customHeight="1">
      <c r="A18" s="17">
        <f>soupiska!C18</f>
        <v>7</v>
      </c>
      <c r="B18" s="18"/>
      <c r="C18" s="19" t="str">
        <f>soupiska!E18</f>
        <v>Krontorád Vít</v>
      </c>
      <c r="D18" s="20">
        <v>0</v>
      </c>
      <c r="E18" s="20">
        <f t="shared" si="0"/>
      </c>
      <c r="F18" s="20"/>
      <c r="G18" s="20"/>
      <c r="H18" s="20"/>
      <c r="I18" s="45"/>
      <c r="J18" s="45" t="str">
        <f t="shared" si="1"/>
        <v> - </v>
      </c>
      <c r="K18" s="46"/>
    </row>
    <row r="19" spans="1:11" ht="18" customHeight="1">
      <c r="A19" s="17">
        <f>soupiska!C19</f>
        <v>6</v>
      </c>
      <c r="B19" s="18"/>
      <c r="C19" s="19" t="str">
        <f>soupiska!E19</f>
        <v>Krška Josef</v>
      </c>
      <c r="D19" s="20">
        <v>0</v>
      </c>
      <c r="E19" s="20">
        <f t="shared" si="0"/>
      </c>
      <c r="F19" s="20"/>
      <c r="G19" s="20"/>
      <c r="H19" s="20"/>
      <c r="I19" s="45"/>
      <c r="J19" s="45" t="str">
        <f t="shared" si="1"/>
        <v> - </v>
      </c>
      <c r="K19" s="46"/>
    </row>
    <row r="20" spans="1:11" ht="18" customHeight="1">
      <c r="A20" s="17">
        <f>soupiska!C20</f>
        <v>18</v>
      </c>
      <c r="B20" s="18"/>
      <c r="C20" s="19" t="str">
        <f>soupiska!E20</f>
        <v>Maca Radek</v>
      </c>
      <c r="D20" s="20">
        <v>0</v>
      </c>
      <c r="E20" s="20">
        <f t="shared" si="0"/>
      </c>
      <c r="F20" s="20"/>
      <c r="G20" s="20"/>
      <c r="H20" s="20"/>
      <c r="I20" s="45"/>
      <c r="J20" s="45" t="str">
        <f t="shared" si="1"/>
        <v> - </v>
      </c>
      <c r="K20" s="46"/>
    </row>
    <row r="21" spans="1:11" ht="18" customHeight="1">
      <c r="A21" s="21">
        <f>soupiska!C21</f>
        <v>17</v>
      </c>
      <c r="B21" s="18"/>
      <c r="C21" s="19" t="str">
        <f>soupiska!E21</f>
        <v>Müller Tomáš</v>
      </c>
      <c r="D21" s="20">
        <v>0</v>
      </c>
      <c r="E21" s="20">
        <f t="shared" si="0"/>
      </c>
      <c r="F21" s="20"/>
      <c r="G21" s="20"/>
      <c r="H21" s="20"/>
      <c r="I21" s="45"/>
      <c r="J21" s="45" t="str">
        <f t="shared" si="1"/>
        <v> - </v>
      </c>
      <c r="K21" s="46"/>
    </row>
    <row r="22" spans="1:11" ht="18" customHeight="1">
      <c r="A22" s="21">
        <f>soupiska!C22</f>
        <v>17</v>
      </c>
      <c r="B22" s="18"/>
      <c r="C22" s="19" t="str">
        <f>soupiska!E22</f>
        <v>Müller Petr</v>
      </c>
      <c r="D22" s="20">
        <v>0</v>
      </c>
      <c r="E22" s="20">
        <f t="shared" si="0"/>
      </c>
      <c r="F22" s="20"/>
      <c r="G22" s="20"/>
      <c r="H22" s="20"/>
      <c r="I22" s="45"/>
      <c r="J22" s="45" t="str">
        <f t="shared" si="1"/>
        <v> - </v>
      </c>
      <c r="K22" s="46"/>
    </row>
    <row r="23" spans="1:11" ht="18" customHeight="1">
      <c r="A23" s="21">
        <f>soupiska!C23</f>
        <v>16</v>
      </c>
      <c r="B23" s="18"/>
      <c r="C23" s="19" t="str">
        <f>soupiska!E23</f>
        <v>Nepustil Petr</v>
      </c>
      <c r="D23" s="20">
        <v>0</v>
      </c>
      <c r="E23" s="20">
        <f t="shared" si="0"/>
      </c>
      <c r="F23" s="20"/>
      <c r="G23" s="20"/>
      <c r="H23" s="20"/>
      <c r="I23" s="45"/>
      <c r="J23" s="45" t="str">
        <f t="shared" si="1"/>
        <v> - </v>
      </c>
      <c r="K23" s="46"/>
    </row>
    <row r="24" spans="1:11" ht="18" customHeight="1">
      <c r="A24" s="21">
        <f>soupiska!C24</f>
        <v>8</v>
      </c>
      <c r="B24" s="18"/>
      <c r="C24" s="19" t="str">
        <f>soupiska!E24</f>
        <v>Petr Martin</v>
      </c>
      <c r="D24" s="20">
        <v>0</v>
      </c>
      <c r="E24" s="20">
        <f t="shared" si="0"/>
      </c>
      <c r="F24" s="20"/>
      <c r="G24" s="20"/>
      <c r="H24" s="20"/>
      <c r="I24" s="45"/>
      <c r="J24" s="45" t="str">
        <f t="shared" si="1"/>
        <v> - </v>
      </c>
      <c r="K24" s="46"/>
    </row>
    <row r="25" spans="1:11" ht="18" customHeight="1">
      <c r="A25" s="17">
        <f>soupiska!C25</f>
        <v>0</v>
      </c>
      <c r="B25" s="18"/>
      <c r="C25" s="19" t="str">
        <f>soupiska!E25</f>
        <v>Teplý Petr</v>
      </c>
      <c r="D25" s="20">
        <v>0</v>
      </c>
      <c r="E25" s="20">
        <f t="shared" si="0"/>
      </c>
      <c r="F25" s="20"/>
      <c r="G25" s="20"/>
      <c r="H25" s="20"/>
      <c r="I25" s="45"/>
      <c r="J25" s="45" t="str">
        <f t="shared" si="1"/>
        <v> - </v>
      </c>
      <c r="K25" s="46"/>
    </row>
    <row r="26" spans="1:11" ht="18" customHeight="1">
      <c r="A26" s="17">
        <f>soupiska!C26</f>
        <v>9</v>
      </c>
      <c r="B26" s="18"/>
      <c r="C26" s="19" t="str">
        <f>soupiska!E26</f>
        <v>Rychtář Jan</v>
      </c>
      <c r="D26" s="20">
        <v>0</v>
      </c>
      <c r="E26" s="20">
        <f t="shared" si="0"/>
      </c>
      <c r="F26" s="20"/>
      <c r="G26" s="20"/>
      <c r="H26" s="20"/>
      <c r="I26" s="45"/>
      <c r="J26" s="45" t="str">
        <f t="shared" si="1"/>
        <v> - </v>
      </c>
      <c r="K26" s="46"/>
    </row>
    <row r="27" spans="1:11" ht="18" customHeight="1">
      <c r="A27" s="17">
        <f>soupiska!C27</f>
        <v>14</v>
      </c>
      <c r="B27" s="18"/>
      <c r="C27" s="19" t="str">
        <f>soupiska!E27</f>
        <v>Slezák Jakub</v>
      </c>
      <c r="D27" s="20">
        <v>0</v>
      </c>
      <c r="E27" s="20">
        <f t="shared" si="0"/>
      </c>
      <c r="F27" s="20"/>
      <c r="G27" s="20"/>
      <c r="H27" s="20"/>
      <c r="I27" s="45"/>
      <c r="J27" s="45" t="str">
        <f t="shared" si="1"/>
        <v> - </v>
      </c>
      <c r="K27" s="46"/>
    </row>
    <row r="28" spans="1:11" ht="18" customHeight="1">
      <c r="A28" s="17">
        <f>soupiska!C28</f>
        <v>5</v>
      </c>
      <c r="B28" s="18"/>
      <c r="C28" s="19" t="str">
        <f>soupiska!E28</f>
        <v>Straka Tomáš</v>
      </c>
      <c r="D28" s="20">
        <v>0</v>
      </c>
      <c r="E28" s="20">
        <f t="shared" si="0"/>
      </c>
      <c r="F28" s="20"/>
      <c r="G28" s="20"/>
      <c r="H28" s="20"/>
      <c r="I28" s="45"/>
      <c r="J28" s="45" t="str">
        <f t="shared" si="1"/>
        <v> - </v>
      </c>
      <c r="K28" s="46"/>
    </row>
    <row r="29" spans="1:11" ht="18" customHeight="1">
      <c r="A29" s="21">
        <f>soupiska!C29</f>
        <v>21</v>
      </c>
      <c r="B29" s="18"/>
      <c r="C29" s="19" t="str">
        <f>soupiska!E29</f>
        <v>Stríž Rostislav</v>
      </c>
      <c r="D29" s="20">
        <v>0</v>
      </c>
      <c r="E29" s="20">
        <f t="shared" si="0"/>
      </c>
      <c r="F29" s="20"/>
      <c r="G29" s="20"/>
      <c r="H29" s="20"/>
      <c r="I29" s="45"/>
      <c r="J29" s="45" t="str">
        <f t="shared" si="1"/>
        <v> - </v>
      </c>
      <c r="K29" s="46"/>
    </row>
    <row r="30" spans="1:11" ht="18" customHeight="1">
      <c r="A30" s="21">
        <f>soupiska!C30</f>
        <v>0</v>
      </c>
      <c r="B30" s="18"/>
      <c r="C30" s="19" t="str">
        <f>soupiska!E30</f>
        <v>Šulc Michal</v>
      </c>
      <c r="D30" s="20">
        <v>0</v>
      </c>
      <c r="E30" s="20">
        <f t="shared" si="0"/>
      </c>
      <c r="F30" s="20"/>
      <c r="G30" s="20"/>
      <c r="H30" s="20"/>
      <c r="I30" s="45"/>
      <c r="J30" s="45" t="str">
        <f t="shared" si="1"/>
        <v> - </v>
      </c>
      <c r="K30" s="46"/>
    </row>
    <row r="31" spans="1:11" ht="18" customHeight="1">
      <c r="A31" s="21">
        <f>soupiska!C31</f>
        <v>0</v>
      </c>
      <c r="B31" s="18"/>
      <c r="C31" s="19" t="str">
        <f>soupiska!E31</f>
        <v>Trojan Pavel</v>
      </c>
      <c r="D31" s="20">
        <v>0</v>
      </c>
      <c r="E31" s="20">
        <f t="shared" si="0"/>
      </c>
      <c r="F31" s="20"/>
      <c r="G31" s="20"/>
      <c r="H31" s="20"/>
      <c r="I31" s="45"/>
      <c r="J31" s="45" t="str">
        <f t="shared" si="1"/>
        <v> - </v>
      </c>
      <c r="K31" s="46"/>
    </row>
    <row r="32" spans="1:11" ht="18" customHeight="1">
      <c r="A32" s="47"/>
      <c r="B32" s="48"/>
      <c r="C32" s="49" t="s">
        <v>96</v>
      </c>
      <c r="D32" s="50">
        <f aca="true" t="shared" si="2" ref="D32:I32">SUM(D11:D31)</f>
        <v>0</v>
      </c>
      <c r="E32" s="50">
        <f t="shared" si="2"/>
        <v>0</v>
      </c>
      <c r="F32" s="50">
        <f t="shared" si="2"/>
        <v>0</v>
      </c>
      <c r="G32" s="50">
        <f t="shared" si="2"/>
        <v>0</v>
      </c>
      <c r="H32" s="50">
        <f t="shared" si="2"/>
        <v>0</v>
      </c>
      <c r="I32" s="51">
        <f t="shared" si="2"/>
        <v>0</v>
      </c>
      <c r="J32" s="51" t="e">
        <f>IF(H32="0","0",ROUND(I32*100/H32,1))</f>
        <v>#DIV/0!</v>
      </c>
      <c r="K32" s="52">
        <f>SUM(K11:K31)</f>
        <v>0</v>
      </c>
    </row>
    <row r="33" spans="1:11" ht="18" customHeight="1">
      <c r="A33" s="53"/>
      <c r="B33" s="53"/>
      <c r="C33" s="53"/>
      <c r="D33" s="54"/>
      <c r="E33" s="54"/>
      <c r="F33" s="54"/>
      <c r="G33" s="54"/>
      <c r="H33" s="54"/>
      <c r="I33" s="54"/>
      <c r="J33" s="54"/>
      <c r="K33" s="54"/>
    </row>
    <row r="34" spans="1:11" ht="18" customHeight="1">
      <c r="A34" s="55"/>
      <c r="B34" s="55"/>
      <c r="C34" s="55"/>
      <c r="D34" s="56"/>
      <c r="E34" s="56"/>
      <c r="F34" s="56"/>
      <c r="G34" s="56"/>
      <c r="H34" s="56"/>
      <c r="I34" s="56"/>
      <c r="J34" s="56"/>
      <c r="K34" s="56"/>
    </row>
    <row r="35" spans="1:11" ht="18" customHeight="1">
      <c r="A35" s="57"/>
      <c r="B35" s="58"/>
      <c r="C35" s="59" t="s">
        <v>97</v>
      </c>
      <c r="D35" s="60">
        <f>D53</f>
        <v>0</v>
      </c>
      <c r="E35" s="60">
        <f>F35*3+G35*2+I35</f>
        <v>0</v>
      </c>
      <c r="F35" s="60">
        <f>F53</f>
        <v>0</v>
      </c>
      <c r="G35" s="60">
        <f>G53</f>
        <v>0</v>
      </c>
      <c r="H35" s="60">
        <f>H53</f>
        <v>0</v>
      </c>
      <c r="I35" s="61">
        <f>I53</f>
        <v>0</v>
      </c>
      <c r="J35" s="61" t="e">
        <f>IF(H35="0","0",ROUND(I35*100/H35,1))</f>
        <v>#DIV/0!</v>
      </c>
      <c r="K35" s="62">
        <f>K53</f>
        <v>0</v>
      </c>
    </row>
    <row r="39" spans="1:11" ht="15">
      <c r="A39" s="33" t="s">
        <v>85</v>
      </c>
      <c r="B39" s="34"/>
      <c r="C39" s="34"/>
      <c r="D39" s="35"/>
      <c r="E39" s="36" t="s">
        <v>86</v>
      </c>
      <c r="F39" s="36" t="s">
        <v>87</v>
      </c>
      <c r="G39" s="36" t="s">
        <v>88</v>
      </c>
      <c r="H39" s="37" t="s">
        <v>89</v>
      </c>
      <c r="I39" s="38"/>
      <c r="J39" s="38"/>
      <c r="K39" s="39" t="s">
        <v>90</v>
      </c>
    </row>
    <row r="40" spans="1:11" ht="15">
      <c r="A40" s="9" t="s">
        <v>32</v>
      </c>
      <c r="B40" s="11"/>
      <c r="C40" s="10" t="s">
        <v>33</v>
      </c>
      <c r="D40" s="12"/>
      <c r="E40" s="12" t="s">
        <v>92</v>
      </c>
      <c r="F40" s="40"/>
      <c r="G40" s="40"/>
      <c r="H40" s="12"/>
      <c r="I40" s="41"/>
      <c r="J40" s="41" t="s">
        <v>95</v>
      </c>
      <c r="K40" s="42"/>
    </row>
    <row r="41" spans="1:11" ht="15">
      <c r="A41" s="13" t="s">
        <v>101</v>
      </c>
      <c r="B41" s="15"/>
      <c r="C41" s="14"/>
      <c r="D41" s="63"/>
      <c r="E41" s="20" t="str">
        <f aca="true" t="shared" si="3" ref="E41:E52">IF(D41=0,"0",3*F41+2*G41+I41)</f>
        <v>0</v>
      </c>
      <c r="F41" s="16"/>
      <c r="G41" s="16"/>
      <c r="H41" s="16"/>
      <c r="I41" s="43"/>
      <c r="J41" s="43" t="str">
        <f aca="true" t="shared" si="4" ref="J41:J52">IF(AND(H41=0,I41=0)," - ",ROUND(I41*100/H41,1))</f>
        <v> - </v>
      </c>
      <c r="K41" s="44"/>
    </row>
    <row r="42" spans="1:11" ht="15">
      <c r="A42" s="17"/>
      <c r="B42" s="18"/>
      <c r="C42" s="19"/>
      <c r="D42" s="64"/>
      <c r="E42" s="20" t="str">
        <f t="shared" si="3"/>
        <v>0</v>
      </c>
      <c r="F42" s="20"/>
      <c r="G42" s="20"/>
      <c r="H42" s="20"/>
      <c r="I42" s="45"/>
      <c r="J42" s="45" t="str">
        <f t="shared" si="4"/>
        <v> - </v>
      </c>
      <c r="K42" s="46"/>
    </row>
    <row r="43" spans="1:11" ht="15">
      <c r="A43" s="21"/>
      <c r="B43" s="18"/>
      <c r="C43" s="19"/>
      <c r="D43" s="64"/>
      <c r="E43" s="20" t="str">
        <f t="shared" si="3"/>
        <v>0</v>
      </c>
      <c r="F43" s="20"/>
      <c r="G43" s="20"/>
      <c r="H43" s="20"/>
      <c r="I43" s="45"/>
      <c r="J43" s="45" t="str">
        <f t="shared" si="4"/>
        <v> - </v>
      </c>
      <c r="K43" s="46"/>
    </row>
    <row r="44" spans="1:11" ht="15">
      <c r="A44" s="21"/>
      <c r="B44" s="18"/>
      <c r="C44" s="19"/>
      <c r="D44" s="64"/>
      <c r="E44" s="20" t="str">
        <f t="shared" si="3"/>
        <v>0</v>
      </c>
      <c r="F44" s="20"/>
      <c r="G44" s="20"/>
      <c r="H44" s="20"/>
      <c r="I44" s="45"/>
      <c r="J44" s="45" t="str">
        <f t="shared" si="4"/>
        <v> - </v>
      </c>
      <c r="K44" s="46"/>
    </row>
    <row r="45" spans="1:11" ht="15">
      <c r="A45" s="21"/>
      <c r="B45" s="18"/>
      <c r="C45" s="19"/>
      <c r="D45" s="64"/>
      <c r="E45" s="20" t="str">
        <f t="shared" si="3"/>
        <v>0</v>
      </c>
      <c r="F45" s="20"/>
      <c r="G45" s="20"/>
      <c r="H45" s="20"/>
      <c r="I45" s="45"/>
      <c r="J45" s="45" t="str">
        <f t="shared" si="4"/>
        <v> - </v>
      </c>
      <c r="K45" s="46"/>
    </row>
    <row r="46" spans="1:11" ht="15">
      <c r="A46" s="21"/>
      <c r="B46" s="18"/>
      <c r="C46" s="19"/>
      <c r="D46" s="64"/>
      <c r="E46" s="20" t="str">
        <f t="shared" si="3"/>
        <v>0</v>
      </c>
      <c r="F46" s="20"/>
      <c r="G46" s="20"/>
      <c r="H46" s="20"/>
      <c r="I46" s="45"/>
      <c r="J46" s="45" t="str">
        <f t="shared" si="4"/>
        <v> - </v>
      </c>
      <c r="K46" s="46"/>
    </row>
    <row r="47" spans="1:11" ht="15">
      <c r="A47" s="21"/>
      <c r="B47" s="18"/>
      <c r="C47" s="19"/>
      <c r="D47" s="64"/>
      <c r="E47" s="20" t="str">
        <f t="shared" si="3"/>
        <v>0</v>
      </c>
      <c r="F47" s="20"/>
      <c r="G47" s="20"/>
      <c r="H47" s="20"/>
      <c r="I47" s="45"/>
      <c r="J47" s="45" t="str">
        <f t="shared" si="4"/>
        <v> - </v>
      </c>
      <c r="K47" s="46"/>
    </row>
    <row r="48" spans="1:11" ht="15">
      <c r="A48" s="21"/>
      <c r="B48" s="18"/>
      <c r="C48" s="19"/>
      <c r="D48" s="64"/>
      <c r="E48" s="20" t="str">
        <f t="shared" si="3"/>
        <v>0</v>
      </c>
      <c r="F48" s="20"/>
      <c r="G48" s="20"/>
      <c r="H48" s="20"/>
      <c r="I48" s="45"/>
      <c r="J48" s="45" t="str">
        <f t="shared" si="4"/>
        <v> - </v>
      </c>
      <c r="K48" s="46"/>
    </row>
    <row r="49" spans="1:11" ht="15">
      <c r="A49" s="21"/>
      <c r="B49" s="18"/>
      <c r="C49" s="19"/>
      <c r="D49" s="64"/>
      <c r="E49" s="20" t="str">
        <f t="shared" si="3"/>
        <v>0</v>
      </c>
      <c r="F49" s="20"/>
      <c r="G49" s="20"/>
      <c r="H49" s="20"/>
      <c r="I49" s="45"/>
      <c r="J49" s="45" t="str">
        <f t="shared" si="4"/>
        <v> - </v>
      </c>
      <c r="K49" s="46"/>
    </row>
    <row r="50" spans="1:11" ht="15">
      <c r="A50" s="21"/>
      <c r="B50" s="18"/>
      <c r="C50" s="19"/>
      <c r="D50" s="64"/>
      <c r="E50" s="20" t="str">
        <f t="shared" si="3"/>
        <v>0</v>
      </c>
      <c r="F50" s="20"/>
      <c r="G50" s="20"/>
      <c r="H50" s="20"/>
      <c r="I50" s="45"/>
      <c r="J50" s="45" t="str">
        <f t="shared" si="4"/>
        <v> - </v>
      </c>
      <c r="K50" s="46"/>
    </row>
    <row r="51" spans="1:11" ht="15">
      <c r="A51" s="21"/>
      <c r="B51" s="18"/>
      <c r="C51" s="19"/>
      <c r="D51" s="20"/>
      <c r="E51" s="20" t="str">
        <f t="shared" si="3"/>
        <v>0</v>
      </c>
      <c r="F51" s="20"/>
      <c r="G51" s="20"/>
      <c r="H51" s="20"/>
      <c r="I51" s="45"/>
      <c r="J51" s="45" t="str">
        <f t="shared" si="4"/>
        <v> - </v>
      </c>
      <c r="K51" s="46"/>
    </row>
    <row r="52" spans="1:11" ht="15">
      <c r="A52" s="17"/>
      <c r="B52" s="18"/>
      <c r="C52" s="19"/>
      <c r="D52" s="20"/>
      <c r="E52" s="20" t="str">
        <f t="shared" si="3"/>
        <v>0</v>
      </c>
      <c r="F52" s="20"/>
      <c r="G52" s="20"/>
      <c r="H52" s="20"/>
      <c r="I52" s="45"/>
      <c r="J52" s="45" t="str">
        <f t="shared" si="4"/>
        <v> - </v>
      </c>
      <c r="K52" s="46"/>
    </row>
    <row r="53" spans="1:11" ht="18">
      <c r="A53" s="47"/>
      <c r="B53" s="48"/>
      <c r="C53" s="49" t="s">
        <v>96</v>
      </c>
      <c r="D53" s="50">
        <f aca="true" t="shared" si="5" ref="D53:I53">SUM(D41:D52)</f>
        <v>0</v>
      </c>
      <c r="E53" s="50">
        <f t="shared" si="5"/>
        <v>0</v>
      </c>
      <c r="F53" s="50">
        <f t="shared" si="5"/>
        <v>0</v>
      </c>
      <c r="G53" s="50">
        <f t="shared" si="5"/>
        <v>0</v>
      </c>
      <c r="H53" s="50">
        <f t="shared" si="5"/>
        <v>0</v>
      </c>
      <c r="I53" s="51">
        <f t="shared" si="5"/>
        <v>0</v>
      </c>
      <c r="J53" s="51" t="e">
        <f>IF(H53="0","0",ROUND(I53*100/H53,1))</f>
        <v>#DIV/0!</v>
      </c>
      <c r="K53" s="52">
        <f>SUM(K41:K52)</f>
        <v>0</v>
      </c>
    </row>
  </sheetData>
  <sheetProtection/>
  <printOptions/>
  <pageMargins left="0.75" right="0.75" top="1" bottom="1" header="0.5118055555555556" footer="0.5118055555555556"/>
  <pageSetup fitToHeight="1" fitToWidth="1" horizontalDpi="300" verticalDpi="300" orientation="portrait" paperSize="9" scale="8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List44">
    <pageSetUpPr fitToPage="1"/>
  </sheetPr>
  <dimension ref="A1:K53"/>
  <sheetViews>
    <sheetView showGridLines="0" zoomScale="75" zoomScaleNormal="75" zoomScalePageLayoutView="0" workbookViewId="0" topLeftCell="A1">
      <selection activeCell="A41" sqref="A41"/>
    </sheetView>
  </sheetViews>
  <sheetFormatPr defaultColWidth="8.8984375" defaultRowHeight="15.75"/>
  <cols>
    <col min="1" max="1" width="6.19921875" style="22" customWidth="1"/>
    <col min="2" max="2" width="1.8984375" style="22" customWidth="1"/>
    <col min="3" max="3" width="15.69921875" style="22" customWidth="1"/>
    <col min="4" max="4" width="5.296875" style="22" customWidth="1"/>
    <col min="5" max="5" width="8" style="22" customWidth="1"/>
    <col min="6" max="6" width="6.8984375" style="22" customWidth="1"/>
    <col min="7" max="7" width="8.8984375" style="22" customWidth="1"/>
    <col min="8" max="8" width="6.09765625" style="22" customWidth="1"/>
    <col min="9" max="9" width="7.09765625" style="22" customWidth="1"/>
    <col min="10" max="10" width="5.796875" style="22" customWidth="1"/>
    <col min="11" max="11" width="6.8984375" style="22" customWidth="1"/>
    <col min="12" max="16384" width="8.8984375" style="22" customWidth="1"/>
  </cols>
  <sheetData>
    <row r="1" ht="15">
      <c r="J1" s="23"/>
    </row>
    <row r="2" spans="1:8" ht="15">
      <c r="A2" s="22" t="s">
        <v>76</v>
      </c>
      <c r="D2" s="22">
        <f>rozpis!D30</f>
        <v>373</v>
      </c>
      <c r="F2" s="22" t="s">
        <v>77</v>
      </c>
      <c r="H2" s="22" t="e">
        <f>rozpis!A16+rozpis!#REF!</f>
        <v>#REF!</v>
      </c>
    </row>
    <row r="4" spans="1:9" ht="23.25">
      <c r="A4" s="24" t="s">
        <v>78</v>
      </c>
      <c r="E4" s="24" t="str">
        <f>rozpis!F30</f>
        <v>doma</v>
      </c>
      <c r="G4" s="24" t="s">
        <v>79</v>
      </c>
      <c r="I4" s="25" t="e">
        <f>rozpis!#REF!</f>
        <v>#REF!</v>
      </c>
    </row>
    <row r="5" spans="1:10" ht="30">
      <c r="A5" s="75" t="s">
        <v>80</v>
      </c>
      <c r="B5" s="27"/>
      <c r="C5" s="27" t="e">
        <f>rozpis!#REF!</f>
        <v>#REF!</v>
      </c>
      <c r="F5" s="27"/>
      <c r="G5" s="28">
        <f>E32</f>
        <v>0</v>
      </c>
      <c r="H5" s="28" t="s">
        <v>81</v>
      </c>
      <c r="I5" s="28">
        <f>E35</f>
        <v>0</v>
      </c>
      <c r="J5" s="27"/>
    </row>
    <row r="6" spans="1:10" ht="30">
      <c r="A6" s="29">
        <f>IF(G5&gt;I5,1,0)</f>
        <v>0</v>
      </c>
      <c r="B6" s="27"/>
      <c r="C6" s="29">
        <f>IF(I5&gt;G5,1,0)</f>
        <v>0</v>
      </c>
      <c r="F6" s="30" t="s">
        <v>82</v>
      </c>
      <c r="G6" s="31"/>
      <c r="H6" s="31" t="s">
        <v>81</v>
      </c>
      <c r="I6" s="31"/>
      <c r="J6" s="32" t="s">
        <v>83</v>
      </c>
    </row>
    <row r="7" spans="1:4" ht="15">
      <c r="A7" s="22" t="s">
        <v>84</v>
      </c>
      <c r="C7" s="22" t="e">
        <f>rozpis!#REF!</f>
        <v>#REF!</v>
      </c>
      <c r="D7" s="22" t="e">
        <f>rozpis!#REF!</f>
        <v>#REF!</v>
      </c>
    </row>
    <row r="9" spans="1:11" ht="18" customHeight="1">
      <c r="A9" s="33" t="s">
        <v>85</v>
      </c>
      <c r="B9" s="34"/>
      <c r="C9" s="34"/>
      <c r="D9" s="35"/>
      <c r="E9" s="36" t="s">
        <v>86</v>
      </c>
      <c r="F9" s="36" t="s">
        <v>87</v>
      </c>
      <c r="G9" s="36" t="s">
        <v>88</v>
      </c>
      <c r="H9" s="37" t="s">
        <v>89</v>
      </c>
      <c r="I9" s="38"/>
      <c r="J9" s="38"/>
      <c r="K9" s="39" t="s">
        <v>90</v>
      </c>
    </row>
    <row r="10" spans="1:11" ht="18" customHeight="1">
      <c r="A10" s="9" t="s">
        <v>32</v>
      </c>
      <c r="B10" s="11"/>
      <c r="C10" s="10" t="s">
        <v>33</v>
      </c>
      <c r="D10" s="12" t="s">
        <v>91</v>
      </c>
      <c r="E10" s="12" t="s">
        <v>92</v>
      </c>
      <c r="F10" s="40"/>
      <c r="G10" s="40"/>
      <c r="H10" s="12" t="s">
        <v>93</v>
      </c>
      <c r="I10" s="41" t="s">
        <v>94</v>
      </c>
      <c r="J10" s="41" t="s">
        <v>95</v>
      </c>
      <c r="K10" s="42" t="s">
        <v>92</v>
      </c>
    </row>
    <row r="11" spans="1:11" ht="18" customHeight="1">
      <c r="A11" s="13">
        <f>soupiska!C11</f>
        <v>12</v>
      </c>
      <c r="B11" s="15"/>
      <c r="C11" s="14" t="str">
        <f>soupiska!E11</f>
        <v>Čechovský Marek</v>
      </c>
      <c r="D11" s="16">
        <v>0</v>
      </c>
      <c r="E11" s="16">
        <f aca="true" t="shared" si="0" ref="E11:E31">IF(D11=0,"",3*F11+2*G11+I11)</f>
      </c>
      <c r="F11" s="16"/>
      <c r="G11" s="16"/>
      <c r="H11" s="16"/>
      <c r="I11" s="43"/>
      <c r="J11" s="43" t="str">
        <f aca="true" t="shared" si="1" ref="J11:J31">IF(AND(H11=0,I11=0)," - ",ROUND(I11*100/H11,1))</f>
        <v> - </v>
      </c>
      <c r="K11" s="44"/>
    </row>
    <row r="12" spans="1:11" ht="18" customHeight="1">
      <c r="A12" s="21">
        <f>soupiska!C12</f>
        <v>0</v>
      </c>
      <c r="B12" s="18"/>
      <c r="C12" s="19" t="str">
        <f>soupiska!E12</f>
        <v>Dostál Radek</v>
      </c>
      <c r="D12" s="20">
        <v>0</v>
      </c>
      <c r="E12" s="20">
        <f t="shared" si="0"/>
      </c>
      <c r="F12" s="20"/>
      <c r="G12" s="20"/>
      <c r="H12" s="20"/>
      <c r="I12" s="45"/>
      <c r="J12" s="45" t="str">
        <f t="shared" si="1"/>
        <v> - </v>
      </c>
      <c r="K12" s="46"/>
    </row>
    <row r="13" spans="1:11" ht="18" customHeight="1">
      <c r="A13" s="21">
        <f>soupiska!C13</f>
        <v>14</v>
      </c>
      <c r="B13" s="18"/>
      <c r="C13" s="19" t="str">
        <f>soupiska!E13</f>
        <v>Ducháček Ludvík</v>
      </c>
      <c r="D13" s="20">
        <v>0</v>
      </c>
      <c r="E13" s="20">
        <f t="shared" si="0"/>
      </c>
      <c r="F13" s="20"/>
      <c r="G13" s="20"/>
      <c r="H13" s="20"/>
      <c r="I13" s="45"/>
      <c r="J13" s="45" t="str">
        <f t="shared" si="1"/>
        <v> - </v>
      </c>
      <c r="K13" s="46"/>
    </row>
    <row r="14" spans="1:11" ht="18" customHeight="1">
      <c r="A14" s="17">
        <f>soupiska!C14</f>
        <v>20</v>
      </c>
      <c r="B14" s="18"/>
      <c r="C14" s="19" t="str">
        <f>soupiska!E14</f>
        <v>Dvořák Milan</v>
      </c>
      <c r="D14" s="20">
        <v>0</v>
      </c>
      <c r="E14" s="20">
        <f t="shared" si="0"/>
      </c>
      <c r="F14" s="20"/>
      <c r="G14" s="20"/>
      <c r="H14" s="20"/>
      <c r="I14" s="45"/>
      <c r="J14" s="45" t="str">
        <f t="shared" si="1"/>
        <v> - </v>
      </c>
      <c r="K14" s="46"/>
    </row>
    <row r="15" spans="1:11" ht="18" customHeight="1">
      <c r="A15" s="17">
        <f>soupiska!C15</f>
        <v>4</v>
      </c>
      <c r="B15" s="18"/>
      <c r="C15" s="19" t="str">
        <f>soupiska!E15</f>
        <v>Fiksa Ondřej</v>
      </c>
      <c r="D15" s="20">
        <v>0</v>
      </c>
      <c r="E15" s="20">
        <f t="shared" si="0"/>
      </c>
      <c r="F15" s="20"/>
      <c r="G15" s="20"/>
      <c r="H15" s="20"/>
      <c r="I15" s="45"/>
      <c r="J15" s="45" t="str">
        <f t="shared" si="1"/>
        <v> - </v>
      </c>
      <c r="K15" s="46"/>
    </row>
    <row r="16" spans="1:11" ht="18" customHeight="1">
      <c r="A16" s="17">
        <f>soupiska!C16</f>
        <v>15</v>
      </c>
      <c r="B16" s="18"/>
      <c r="C16" s="19" t="str">
        <f>soupiska!E16</f>
        <v>Hedvičák Jaroslav</v>
      </c>
      <c r="D16" s="20">
        <v>0</v>
      </c>
      <c r="E16" s="20">
        <f>IF(D16=0,"",3*F16+2*G16+I16)</f>
      </c>
      <c r="F16" s="20"/>
      <c r="G16" s="20"/>
      <c r="H16" s="20"/>
      <c r="I16" s="45"/>
      <c r="J16" s="45" t="str">
        <f>IF(AND(H16=0,I16=0)," - ",ROUND(I16*100/H16,1))</f>
        <v> - </v>
      </c>
      <c r="K16" s="46"/>
    </row>
    <row r="17" spans="1:11" ht="18" customHeight="1">
      <c r="A17" s="17">
        <f>soupiska!C17</f>
        <v>10</v>
      </c>
      <c r="B17" s="18"/>
      <c r="C17" s="19" t="str">
        <f>soupiska!E17</f>
        <v>Krontorád Pavel</v>
      </c>
      <c r="D17" s="20">
        <v>0</v>
      </c>
      <c r="E17" s="20">
        <f>IF(D17=0,"",3*F17+2*G17+I17)</f>
      </c>
      <c r="F17" s="20"/>
      <c r="G17" s="20"/>
      <c r="H17" s="20"/>
      <c r="I17" s="45"/>
      <c r="J17" s="45" t="str">
        <f>IF(AND(H17=0,I17=0)," - ",ROUND(I17*100/H17,1))</f>
        <v> - </v>
      </c>
      <c r="K17" s="46"/>
    </row>
    <row r="18" spans="1:11" ht="18" customHeight="1">
      <c r="A18" s="17">
        <f>soupiska!C18</f>
        <v>7</v>
      </c>
      <c r="B18" s="18"/>
      <c r="C18" s="19" t="str">
        <f>soupiska!E18</f>
        <v>Krontorád Vít</v>
      </c>
      <c r="D18" s="20">
        <v>0</v>
      </c>
      <c r="E18" s="20">
        <f t="shared" si="0"/>
      </c>
      <c r="F18" s="20"/>
      <c r="G18" s="20"/>
      <c r="H18" s="20"/>
      <c r="I18" s="45"/>
      <c r="J18" s="45" t="str">
        <f t="shared" si="1"/>
        <v> - </v>
      </c>
      <c r="K18" s="46"/>
    </row>
    <row r="19" spans="1:11" ht="18" customHeight="1">
      <c r="A19" s="17">
        <f>soupiska!C19</f>
        <v>6</v>
      </c>
      <c r="B19" s="18"/>
      <c r="C19" s="19" t="str">
        <f>soupiska!E19</f>
        <v>Krška Josef</v>
      </c>
      <c r="D19" s="20">
        <v>0</v>
      </c>
      <c r="E19" s="20">
        <f t="shared" si="0"/>
      </c>
      <c r="F19" s="20"/>
      <c r="G19" s="20"/>
      <c r="H19" s="20"/>
      <c r="I19" s="45"/>
      <c r="J19" s="45" t="str">
        <f t="shared" si="1"/>
        <v> - </v>
      </c>
      <c r="K19" s="46"/>
    </row>
    <row r="20" spans="1:11" ht="18" customHeight="1">
      <c r="A20" s="17">
        <f>soupiska!C20</f>
        <v>18</v>
      </c>
      <c r="B20" s="18"/>
      <c r="C20" s="19" t="str">
        <f>soupiska!E20</f>
        <v>Maca Radek</v>
      </c>
      <c r="D20" s="20">
        <v>0</v>
      </c>
      <c r="E20" s="20">
        <f t="shared" si="0"/>
      </c>
      <c r="F20" s="20"/>
      <c r="G20" s="20"/>
      <c r="H20" s="20"/>
      <c r="I20" s="45"/>
      <c r="J20" s="45" t="str">
        <f t="shared" si="1"/>
        <v> - </v>
      </c>
      <c r="K20" s="46"/>
    </row>
    <row r="21" spans="1:11" ht="18" customHeight="1">
      <c r="A21" s="21">
        <f>soupiska!C21</f>
        <v>17</v>
      </c>
      <c r="B21" s="18"/>
      <c r="C21" s="19" t="str">
        <f>soupiska!E21</f>
        <v>Müller Tomáš</v>
      </c>
      <c r="D21" s="20">
        <v>0</v>
      </c>
      <c r="E21" s="20">
        <f t="shared" si="0"/>
      </c>
      <c r="F21" s="20"/>
      <c r="G21" s="20"/>
      <c r="H21" s="20"/>
      <c r="I21" s="45"/>
      <c r="J21" s="45" t="str">
        <f t="shared" si="1"/>
        <v> - </v>
      </c>
      <c r="K21" s="46"/>
    </row>
    <row r="22" spans="1:11" ht="18" customHeight="1">
      <c r="A22" s="21">
        <f>soupiska!C22</f>
        <v>17</v>
      </c>
      <c r="B22" s="18"/>
      <c r="C22" s="19" t="str">
        <f>soupiska!E22</f>
        <v>Müller Petr</v>
      </c>
      <c r="D22" s="20">
        <v>0</v>
      </c>
      <c r="E22" s="20">
        <f t="shared" si="0"/>
      </c>
      <c r="F22" s="20"/>
      <c r="G22" s="20"/>
      <c r="H22" s="20"/>
      <c r="I22" s="45"/>
      <c r="J22" s="45" t="str">
        <f t="shared" si="1"/>
        <v> - </v>
      </c>
      <c r="K22" s="46"/>
    </row>
    <row r="23" spans="1:11" ht="18" customHeight="1">
      <c r="A23" s="21">
        <f>soupiska!C23</f>
        <v>16</v>
      </c>
      <c r="B23" s="18"/>
      <c r="C23" s="19" t="str">
        <f>soupiska!E23</f>
        <v>Nepustil Petr</v>
      </c>
      <c r="D23" s="20">
        <v>0</v>
      </c>
      <c r="E23" s="20">
        <f t="shared" si="0"/>
      </c>
      <c r="F23" s="20"/>
      <c r="G23" s="20"/>
      <c r="H23" s="20"/>
      <c r="I23" s="45"/>
      <c r="J23" s="45" t="str">
        <f t="shared" si="1"/>
        <v> - </v>
      </c>
      <c r="K23" s="46"/>
    </row>
    <row r="24" spans="1:11" ht="18" customHeight="1">
      <c r="A24" s="21">
        <f>soupiska!C24</f>
        <v>8</v>
      </c>
      <c r="B24" s="18"/>
      <c r="C24" s="19" t="str">
        <f>soupiska!E24</f>
        <v>Petr Martin</v>
      </c>
      <c r="D24" s="20">
        <v>0</v>
      </c>
      <c r="E24" s="20">
        <f t="shared" si="0"/>
      </c>
      <c r="F24" s="20"/>
      <c r="G24" s="20"/>
      <c r="H24" s="20"/>
      <c r="I24" s="45"/>
      <c r="J24" s="45" t="str">
        <f t="shared" si="1"/>
        <v> - </v>
      </c>
      <c r="K24" s="46"/>
    </row>
    <row r="25" spans="1:11" ht="18" customHeight="1">
      <c r="A25" s="17">
        <f>soupiska!C25</f>
        <v>0</v>
      </c>
      <c r="B25" s="18"/>
      <c r="C25" s="19" t="str">
        <f>soupiska!E25</f>
        <v>Teplý Petr</v>
      </c>
      <c r="D25" s="20">
        <v>0</v>
      </c>
      <c r="E25" s="20">
        <f t="shared" si="0"/>
      </c>
      <c r="F25" s="20"/>
      <c r="G25" s="20"/>
      <c r="H25" s="20"/>
      <c r="I25" s="45"/>
      <c r="J25" s="45" t="str">
        <f t="shared" si="1"/>
        <v> - </v>
      </c>
      <c r="K25" s="46"/>
    </row>
    <row r="26" spans="1:11" ht="18" customHeight="1">
      <c r="A26" s="17">
        <f>soupiska!C26</f>
        <v>9</v>
      </c>
      <c r="B26" s="18"/>
      <c r="C26" s="19" t="str">
        <f>soupiska!E26</f>
        <v>Rychtář Jan</v>
      </c>
      <c r="D26" s="20">
        <v>0</v>
      </c>
      <c r="E26" s="20">
        <f t="shared" si="0"/>
      </c>
      <c r="F26" s="20"/>
      <c r="G26" s="20"/>
      <c r="H26" s="20"/>
      <c r="I26" s="45"/>
      <c r="J26" s="45" t="str">
        <f t="shared" si="1"/>
        <v> - </v>
      </c>
      <c r="K26" s="46"/>
    </row>
    <row r="27" spans="1:11" ht="18" customHeight="1">
      <c r="A27" s="17">
        <f>soupiska!C27</f>
        <v>14</v>
      </c>
      <c r="B27" s="18"/>
      <c r="C27" s="19" t="str">
        <f>soupiska!E27</f>
        <v>Slezák Jakub</v>
      </c>
      <c r="D27" s="20">
        <v>0</v>
      </c>
      <c r="E27" s="20">
        <f t="shared" si="0"/>
      </c>
      <c r="F27" s="20"/>
      <c r="G27" s="20"/>
      <c r="H27" s="20"/>
      <c r="I27" s="45"/>
      <c r="J27" s="45" t="str">
        <f t="shared" si="1"/>
        <v> - </v>
      </c>
      <c r="K27" s="46"/>
    </row>
    <row r="28" spans="1:11" ht="18" customHeight="1">
      <c r="A28" s="17">
        <f>soupiska!C28</f>
        <v>5</v>
      </c>
      <c r="B28" s="18"/>
      <c r="C28" s="19" t="str">
        <f>soupiska!E28</f>
        <v>Straka Tomáš</v>
      </c>
      <c r="D28" s="20">
        <v>0</v>
      </c>
      <c r="E28" s="20">
        <f t="shared" si="0"/>
      </c>
      <c r="F28" s="20"/>
      <c r="G28" s="20"/>
      <c r="H28" s="20"/>
      <c r="I28" s="45"/>
      <c r="J28" s="45" t="str">
        <f t="shared" si="1"/>
        <v> - </v>
      </c>
      <c r="K28" s="46"/>
    </row>
    <row r="29" spans="1:11" ht="18" customHeight="1">
      <c r="A29" s="21">
        <f>soupiska!C29</f>
        <v>21</v>
      </c>
      <c r="B29" s="18"/>
      <c r="C29" s="19" t="str">
        <f>soupiska!E29</f>
        <v>Stríž Rostislav</v>
      </c>
      <c r="D29" s="20">
        <v>0</v>
      </c>
      <c r="E29" s="20">
        <f t="shared" si="0"/>
      </c>
      <c r="F29" s="20"/>
      <c r="G29" s="20"/>
      <c r="H29" s="20"/>
      <c r="I29" s="45"/>
      <c r="J29" s="45" t="str">
        <f t="shared" si="1"/>
        <v> - </v>
      </c>
      <c r="K29" s="46"/>
    </row>
    <row r="30" spans="1:11" ht="18" customHeight="1">
      <c r="A30" s="21">
        <f>soupiska!C30</f>
        <v>0</v>
      </c>
      <c r="B30" s="18"/>
      <c r="C30" s="19" t="str">
        <f>soupiska!E30</f>
        <v>Šulc Michal</v>
      </c>
      <c r="D30" s="20">
        <v>0</v>
      </c>
      <c r="E30" s="20">
        <f t="shared" si="0"/>
      </c>
      <c r="F30" s="20"/>
      <c r="G30" s="20"/>
      <c r="H30" s="20"/>
      <c r="I30" s="45"/>
      <c r="J30" s="45" t="str">
        <f t="shared" si="1"/>
        <v> - </v>
      </c>
      <c r="K30" s="46"/>
    </row>
    <row r="31" spans="1:11" ht="18" customHeight="1">
      <c r="A31" s="21">
        <f>soupiska!C31</f>
        <v>0</v>
      </c>
      <c r="B31" s="18"/>
      <c r="C31" s="19" t="str">
        <f>soupiska!E31</f>
        <v>Trojan Pavel</v>
      </c>
      <c r="D31" s="20">
        <v>0</v>
      </c>
      <c r="E31" s="20">
        <f t="shared" si="0"/>
      </c>
      <c r="F31" s="20"/>
      <c r="G31" s="20"/>
      <c r="H31" s="20"/>
      <c r="I31" s="45"/>
      <c r="J31" s="45" t="str">
        <f t="shared" si="1"/>
        <v> - </v>
      </c>
      <c r="K31" s="46"/>
    </row>
    <row r="32" spans="1:11" ht="18" customHeight="1">
      <c r="A32" s="47"/>
      <c r="B32" s="48"/>
      <c r="C32" s="49" t="s">
        <v>96</v>
      </c>
      <c r="D32" s="50">
        <f aca="true" t="shared" si="2" ref="D32:I32">SUM(D11:D31)</f>
        <v>0</v>
      </c>
      <c r="E32" s="50">
        <f t="shared" si="2"/>
        <v>0</v>
      </c>
      <c r="F32" s="50">
        <f t="shared" si="2"/>
        <v>0</v>
      </c>
      <c r="G32" s="50">
        <f t="shared" si="2"/>
        <v>0</v>
      </c>
      <c r="H32" s="50">
        <f t="shared" si="2"/>
        <v>0</v>
      </c>
      <c r="I32" s="51">
        <f t="shared" si="2"/>
        <v>0</v>
      </c>
      <c r="J32" s="51" t="e">
        <f>IF(H32="0","0",ROUND(I32*100/H32,1))</f>
        <v>#DIV/0!</v>
      </c>
      <c r="K32" s="52">
        <f>SUM(K11:K31)</f>
        <v>0</v>
      </c>
    </row>
    <row r="33" spans="1:11" ht="18" customHeight="1">
      <c r="A33" s="53"/>
      <c r="B33" s="53"/>
      <c r="C33" s="53"/>
      <c r="D33" s="54"/>
      <c r="E33" s="54"/>
      <c r="F33" s="54"/>
      <c r="G33" s="54"/>
      <c r="H33" s="54"/>
      <c r="I33" s="54"/>
      <c r="J33" s="54"/>
      <c r="K33" s="54"/>
    </row>
    <row r="34" spans="1:11" ht="18" customHeight="1">
      <c r="A34" s="55"/>
      <c r="B34" s="55"/>
      <c r="C34" s="55"/>
      <c r="D34" s="56"/>
      <c r="E34" s="56"/>
      <c r="F34" s="56"/>
      <c r="G34" s="56"/>
      <c r="H34" s="56"/>
      <c r="I34" s="56"/>
      <c r="J34" s="56"/>
      <c r="K34" s="56"/>
    </row>
    <row r="35" spans="1:11" ht="18" customHeight="1">
      <c r="A35" s="57"/>
      <c r="B35" s="58"/>
      <c r="C35" s="59" t="s">
        <v>97</v>
      </c>
      <c r="D35" s="60">
        <f>D53</f>
        <v>0</v>
      </c>
      <c r="E35" s="60">
        <f>F35*3+G35*2+I35</f>
        <v>0</v>
      </c>
      <c r="F35" s="60">
        <f>F53</f>
        <v>0</v>
      </c>
      <c r="G35" s="60">
        <f>G53</f>
        <v>0</v>
      </c>
      <c r="H35" s="60">
        <f>H53</f>
        <v>0</v>
      </c>
      <c r="I35" s="61">
        <f>I53</f>
        <v>0</v>
      </c>
      <c r="J35" s="61" t="e">
        <f>IF(H35="0","0",ROUND(I35*100/H35,1))</f>
        <v>#DIV/0!</v>
      </c>
      <c r="K35" s="62">
        <f>K53</f>
        <v>0</v>
      </c>
    </row>
    <row r="39" spans="1:11" ht="15">
      <c r="A39" s="33" t="s">
        <v>85</v>
      </c>
      <c r="B39" s="34"/>
      <c r="C39" s="34"/>
      <c r="D39" s="35"/>
      <c r="E39" s="36" t="s">
        <v>86</v>
      </c>
      <c r="F39" s="36" t="s">
        <v>87</v>
      </c>
      <c r="G39" s="36" t="s">
        <v>88</v>
      </c>
      <c r="H39" s="37" t="s">
        <v>89</v>
      </c>
      <c r="I39" s="38"/>
      <c r="J39" s="38"/>
      <c r="K39" s="39" t="s">
        <v>90</v>
      </c>
    </row>
    <row r="40" spans="1:11" ht="15">
      <c r="A40" s="9" t="s">
        <v>32</v>
      </c>
      <c r="B40" s="11"/>
      <c r="C40" s="10" t="s">
        <v>33</v>
      </c>
      <c r="D40" s="12"/>
      <c r="E40" s="12" t="s">
        <v>92</v>
      </c>
      <c r="F40" s="40"/>
      <c r="G40" s="40"/>
      <c r="H40" s="12"/>
      <c r="I40" s="41"/>
      <c r="J40" s="41" t="s">
        <v>95</v>
      </c>
      <c r="K40" s="42"/>
    </row>
    <row r="41" spans="1:11" ht="15">
      <c r="A41" s="13" t="s">
        <v>100</v>
      </c>
      <c r="B41" s="15"/>
      <c r="C41" s="14"/>
      <c r="D41" s="16"/>
      <c r="E41" s="20" t="str">
        <f aca="true" t="shared" si="3" ref="E41:E52">IF(D41=0,"0",3*F41+2*G41+I41)</f>
        <v>0</v>
      </c>
      <c r="F41" s="16"/>
      <c r="G41" s="16"/>
      <c r="H41" s="16"/>
      <c r="I41" s="43"/>
      <c r="J41" s="43" t="str">
        <f aca="true" t="shared" si="4" ref="J41:J52">IF(AND(H41=0,I41=0)," - ",ROUND(I41*100/H41,1))</f>
        <v> - </v>
      </c>
      <c r="K41" s="44"/>
    </row>
    <row r="42" spans="1:11" ht="15">
      <c r="A42" s="17"/>
      <c r="B42" s="18"/>
      <c r="C42" s="19"/>
      <c r="D42" s="20"/>
      <c r="E42" s="20" t="str">
        <f t="shared" si="3"/>
        <v>0</v>
      </c>
      <c r="F42" s="20"/>
      <c r="G42" s="20"/>
      <c r="H42" s="20"/>
      <c r="I42" s="45"/>
      <c r="J42" s="45" t="str">
        <f t="shared" si="4"/>
        <v> - </v>
      </c>
      <c r="K42" s="46"/>
    </row>
    <row r="43" spans="1:11" ht="15">
      <c r="A43" s="21"/>
      <c r="B43" s="18"/>
      <c r="C43" s="19"/>
      <c r="D43" s="20"/>
      <c r="E43" s="20" t="str">
        <f t="shared" si="3"/>
        <v>0</v>
      </c>
      <c r="F43" s="20"/>
      <c r="G43" s="20"/>
      <c r="H43" s="20"/>
      <c r="I43" s="45"/>
      <c r="J43" s="45" t="str">
        <f t="shared" si="4"/>
        <v> - </v>
      </c>
      <c r="K43" s="46"/>
    </row>
    <row r="44" spans="1:11" ht="15">
      <c r="A44" s="21"/>
      <c r="B44" s="18"/>
      <c r="C44" s="19"/>
      <c r="D44" s="20"/>
      <c r="E44" s="20" t="str">
        <f t="shared" si="3"/>
        <v>0</v>
      </c>
      <c r="F44" s="20"/>
      <c r="G44" s="20"/>
      <c r="H44" s="20"/>
      <c r="I44" s="45"/>
      <c r="J44" s="45" t="str">
        <f t="shared" si="4"/>
        <v> - </v>
      </c>
      <c r="K44" s="46"/>
    </row>
    <row r="45" spans="1:11" ht="15">
      <c r="A45" s="21"/>
      <c r="B45" s="18"/>
      <c r="C45" s="19"/>
      <c r="D45" s="20"/>
      <c r="E45" s="20" t="str">
        <f t="shared" si="3"/>
        <v>0</v>
      </c>
      <c r="F45" s="20"/>
      <c r="G45" s="20"/>
      <c r="H45" s="20"/>
      <c r="I45" s="45"/>
      <c r="J45" s="45" t="str">
        <f t="shared" si="4"/>
        <v> - </v>
      </c>
      <c r="K45" s="46"/>
    </row>
    <row r="46" spans="1:11" ht="15">
      <c r="A46" s="21"/>
      <c r="B46" s="18"/>
      <c r="C46" s="19"/>
      <c r="D46" s="20"/>
      <c r="E46" s="20" t="str">
        <f t="shared" si="3"/>
        <v>0</v>
      </c>
      <c r="F46" s="20"/>
      <c r="G46" s="20"/>
      <c r="H46" s="20"/>
      <c r="I46" s="45"/>
      <c r="J46" s="45" t="str">
        <f t="shared" si="4"/>
        <v> - </v>
      </c>
      <c r="K46" s="46"/>
    </row>
    <row r="47" spans="1:11" ht="15">
      <c r="A47" s="21"/>
      <c r="B47" s="18"/>
      <c r="C47" s="19"/>
      <c r="D47" s="20"/>
      <c r="E47" s="20" t="str">
        <f t="shared" si="3"/>
        <v>0</v>
      </c>
      <c r="F47" s="20"/>
      <c r="G47" s="20"/>
      <c r="H47" s="20"/>
      <c r="I47" s="45"/>
      <c r="J47" s="45" t="str">
        <f t="shared" si="4"/>
        <v> - </v>
      </c>
      <c r="K47" s="46"/>
    </row>
    <row r="48" spans="1:11" ht="15">
      <c r="A48" s="21"/>
      <c r="B48" s="18"/>
      <c r="C48" s="19"/>
      <c r="D48" s="20"/>
      <c r="E48" s="20" t="str">
        <f t="shared" si="3"/>
        <v>0</v>
      </c>
      <c r="F48" s="20"/>
      <c r="G48" s="20"/>
      <c r="H48" s="20"/>
      <c r="I48" s="45"/>
      <c r="J48" s="45" t="str">
        <f t="shared" si="4"/>
        <v> - </v>
      </c>
      <c r="K48" s="46"/>
    </row>
    <row r="49" spans="1:11" ht="15">
      <c r="A49" s="21"/>
      <c r="B49" s="18"/>
      <c r="C49" s="19"/>
      <c r="D49" s="20"/>
      <c r="E49" s="20" t="str">
        <f t="shared" si="3"/>
        <v>0</v>
      </c>
      <c r="F49" s="20"/>
      <c r="G49" s="20"/>
      <c r="H49" s="20"/>
      <c r="I49" s="45"/>
      <c r="J49" s="45" t="str">
        <f t="shared" si="4"/>
        <v> - </v>
      </c>
      <c r="K49" s="46"/>
    </row>
    <row r="50" spans="1:11" ht="15">
      <c r="A50" s="21"/>
      <c r="B50" s="18"/>
      <c r="C50" s="19"/>
      <c r="D50" s="20"/>
      <c r="E50" s="20" t="str">
        <f t="shared" si="3"/>
        <v>0</v>
      </c>
      <c r="F50" s="20"/>
      <c r="G50" s="20"/>
      <c r="H50" s="20"/>
      <c r="I50" s="45"/>
      <c r="J50" s="45" t="str">
        <f t="shared" si="4"/>
        <v> - </v>
      </c>
      <c r="K50" s="46"/>
    </row>
    <row r="51" spans="1:11" ht="15">
      <c r="A51" s="21"/>
      <c r="B51" s="18"/>
      <c r="C51" s="19"/>
      <c r="D51" s="20"/>
      <c r="E51" s="20" t="str">
        <f t="shared" si="3"/>
        <v>0</v>
      </c>
      <c r="F51" s="20"/>
      <c r="G51" s="20"/>
      <c r="H51" s="20"/>
      <c r="I51" s="45"/>
      <c r="J51" s="45" t="str">
        <f t="shared" si="4"/>
        <v> - </v>
      </c>
      <c r="K51" s="46"/>
    </row>
    <row r="52" spans="1:11" ht="15">
      <c r="A52" s="17"/>
      <c r="B52" s="18"/>
      <c r="C52" s="19"/>
      <c r="D52" s="20"/>
      <c r="E52" s="20" t="str">
        <f t="shared" si="3"/>
        <v>0</v>
      </c>
      <c r="F52" s="20"/>
      <c r="G52" s="20"/>
      <c r="H52" s="20"/>
      <c r="I52" s="45"/>
      <c r="J52" s="45" t="str">
        <f t="shared" si="4"/>
        <v> - </v>
      </c>
      <c r="K52" s="46"/>
    </row>
    <row r="53" spans="1:11" ht="18">
      <c r="A53" s="47"/>
      <c r="B53" s="48"/>
      <c r="C53" s="49" t="s">
        <v>96</v>
      </c>
      <c r="D53" s="50">
        <f aca="true" t="shared" si="5" ref="D53:I53">SUM(D41:D52)</f>
        <v>0</v>
      </c>
      <c r="E53" s="50">
        <f t="shared" si="5"/>
        <v>0</v>
      </c>
      <c r="F53" s="50">
        <f t="shared" si="5"/>
        <v>0</v>
      </c>
      <c r="G53" s="50">
        <f t="shared" si="5"/>
        <v>0</v>
      </c>
      <c r="H53" s="50">
        <f t="shared" si="5"/>
        <v>0</v>
      </c>
      <c r="I53" s="51">
        <f t="shared" si="5"/>
        <v>0</v>
      </c>
      <c r="J53" s="51" t="e">
        <f>IF(H53="0","0",ROUND(I53*100/H53,1))</f>
        <v>#DIV/0!</v>
      </c>
      <c r="K53" s="52">
        <f>SUM(K41:K52)</f>
        <v>0</v>
      </c>
    </row>
  </sheetData>
  <sheetProtection/>
  <printOptions/>
  <pageMargins left="0.75" right="0.75" top="1" bottom="1" header="0.5118055555555556" footer="0.5118055555555556"/>
  <pageSetup fitToHeight="1" fitToWidth="1" horizontalDpi="300" verticalDpi="300" orientation="portrait" paperSize="9" scale="8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List43">
    <pageSetUpPr fitToPage="1"/>
  </sheetPr>
  <dimension ref="A1:K53"/>
  <sheetViews>
    <sheetView showGridLines="0" zoomScale="75" zoomScaleNormal="75" zoomScalePageLayoutView="0" workbookViewId="0" topLeftCell="A1">
      <selection activeCell="A41" sqref="A41"/>
    </sheetView>
  </sheetViews>
  <sheetFormatPr defaultColWidth="8.8984375" defaultRowHeight="15.75"/>
  <cols>
    <col min="1" max="1" width="6.19921875" style="22" customWidth="1"/>
    <col min="2" max="2" width="1.8984375" style="22" customWidth="1"/>
    <col min="3" max="3" width="15.69921875" style="22" customWidth="1"/>
    <col min="4" max="4" width="5.296875" style="22" customWidth="1"/>
    <col min="5" max="5" width="8" style="22" customWidth="1"/>
    <col min="6" max="6" width="6.8984375" style="22" customWidth="1"/>
    <col min="7" max="7" width="8.8984375" style="22" customWidth="1"/>
    <col min="8" max="8" width="6.09765625" style="22" customWidth="1"/>
    <col min="9" max="9" width="7.09765625" style="22" customWidth="1"/>
    <col min="10" max="10" width="5.796875" style="22" customWidth="1"/>
    <col min="11" max="11" width="6.8984375" style="22" customWidth="1"/>
    <col min="12" max="16384" width="8.8984375" style="22" customWidth="1"/>
  </cols>
  <sheetData>
    <row r="1" ht="15">
      <c r="J1" s="23"/>
    </row>
    <row r="2" spans="1:8" ht="15">
      <c r="A2" s="22" t="s">
        <v>76</v>
      </c>
      <c r="D2" s="22" t="e">
        <f>rozpis!#REF!</f>
        <v>#REF!</v>
      </c>
      <c r="F2" s="22" t="s">
        <v>77</v>
      </c>
      <c r="H2" s="22">
        <f>rozpis!A16+rozpis!A31</f>
        <v>22</v>
      </c>
    </row>
    <row r="4" spans="1:9" ht="23.25">
      <c r="A4" s="24" t="s">
        <v>78</v>
      </c>
      <c r="E4" s="24" t="str">
        <f>rozpis!F31</f>
        <v>doma</v>
      </c>
      <c r="G4" s="24" t="s">
        <v>79</v>
      </c>
      <c r="I4" s="25" t="e">
        <f>rozpis!#REF!</f>
        <v>#REF!</v>
      </c>
    </row>
    <row r="5" spans="1:10" ht="30">
      <c r="A5" s="75" t="s">
        <v>80</v>
      </c>
      <c r="B5" s="27"/>
      <c r="C5" s="27" t="e">
        <f>rozpis!#REF!</f>
        <v>#REF!</v>
      </c>
      <c r="F5" s="27"/>
      <c r="G5" s="28">
        <f>E32</f>
        <v>0</v>
      </c>
      <c r="H5" s="28" t="s">
        <v>81</v>
      </c>
      <c r="I5" s="28">
        <f>E35</f>
        <v>0</v>
      </c>
      <c r="J5" s="27"/>
    </row>
    <row r="6" spans="1:10" ht="30">
      <c r="A6" s="29">
        <f>IF(G5&gt;I5,1,0)</f>
        <v>0</v>
      </c>
      <c r="B6" s="27"/>
      <c r="C6" s="29">
        <f>IF(I5&gt;G5,1,0)</f>
        <v>0</v>
      </c>
      <c r="F6" s="30" t="s">
        <v>82</v>
      </c>
      <c r="G6" s="31"/>
      <c r="H6" s="31" t="s">
        <v>81</v>
      </c>
      <c r="I6" s="31"/>
      <c r="J6" s="32" t="s">
        <v>83</v>
      </c>
    </row>
    <row r="7" spans="1:4" ht="15">
      <c r="A7" s="22" t="s">
        <v>84</v>
      </c>
      <c r="C7" s="22" t="e">
        <f>rozpis!#REF!</f>
        <v>#REF!</v>
      </c>
      <c r="D7" s="22" t="e">
        <f>rozpis!#REF!</f>
        <v>#REF!</v>
      </c>
    </row>
    <row r="9" spans="1:11" ht="18" customHeight="1">
      <c r="A9" s="33" t="s">
        <v>85</v>
      </c>
      <c r="B9" s="34"/>
      <c r="C9" s="34"/>
      <c r="D9" s="35"/>
      <c r="E9" s="36" t="s">
        <v>86</v>
      </c>
      <c r="F9" s="36" t="s">
        <v>87</v>
      </c>
      <c r="G9" s="36" t="s">
        <v>88</v>
      </c>
      <c r="H9" s="37" t="s">
        <v>89</v>
      </c>
      <c r="I9" s="38"/>
      <c r="J9" s="38"/>
      <c r="K9" s="39" t="s">
        <v>90</v>
      </c>
    </row>
    <row r="10" spans="1:11" ht="18" customHeight="1">
      <c r="A10" s="9" t="s">
        <v>32</v>
      </c>
      <c r="B10" s="11"/>
      <c r="C10" s="10" t="s">
        <v>33</v>
      </c>
      <c r="D10" s="12" t="s">
        <v>91</v>
      </c>
      <c r="E10" s="12" t="s">
        <v>92</v>
      </c>
      <c r="F10" s="40"/>
      <c r="G10" s="40"/>
      <c r="H10" s="12" t="s">
        <v>93</v>
      </c>
      <c r="I10" s="41" t="s">
        <v>94</v>
      </c>
      <c r="J10" s="41" t="s">
        <v>95</v>
      </c>
      <c r="K10" s="42" t="s">
        <v>92</v>
      </c>
    </row>
    <row r="11" spans="1:11" ht="18" customHeight="1">
      <c r="A11" s="13">
        <f>soupiska!C11</f>
        <v>12</v>
      </c>
      <c r="B11" s="15"/>
      <c r="C11" s="14" t="str">
        <f>soupiska!E11</f>
        <v>Čechovský Marek</v>
      </c>
      <c r="D11" s="16">
        <v>0</v>
      </c>
      <c r="E11" s="16">
        <f aca="true" t="shared" si="0" ref="E11:E31">IF(D11=0,"",3*F11+2*G11+I11)</f>
      </c>
      <c r="F11" s="16"/>
      <c r="G11" s="16"/>
      <c r="H11" s="16"/>
      <c r="I11" s="43"/>
      <c r="J11" s="43" t="str">
        <f aca="true" t="shared" si="1" ref="J11:J31">IF(AND(H11=0,I11=0)," - ",ROUND(I11*100/H11,1))</f>
        <v> - </v>
      </c>
      <c r="K11" s="44"/>
    </row>
    <row r="12" spans="1:11" ht="18" customHeight="1">
      <c r="A12" s="21">
        <f>soupiska!C12</f>
        <v>0</v>
      </c>
      <c r="B12" s="18"/>
      <c r="C12" s="19" t="str">
        <f>soupiska!E12</f>
        <v>Dostál Radek</v>
      </c>
      <c r="D12" s="20">
        <v>0</v>
      </c>
      <c r="E12" s="20">
        <f t="shared" si="0"/>
      </c>
      <c r="F12" s="20"/>
      <c r="G12" s="20"/>
      <c r="H12" s="20"/>
      <c r="I12" s="45"/>
      <c r="J12" s="45" t="str">
        <f t="shared" si="1"/>
        <v> - </v>
      </c>
      <c r="K12" s="46"/>
    </row>
    <row r="13" spans="1:11" ht="18" customHeight="1">
      <c r="A13" s="21">
        <f>soupiska!C13</f>
        <v>14</v>
      </c>
      <c r="B13" s="18"/>
      <c r="C13" s="19" t="str">
        <f>soupiska!E13</f>
        <v>Ducháček Ludvík</v>
      </c>
      <c r="D13" s="20">
        <v>0</v>
      </c>
      <c r="E13" s="20">
        <f t="shared" si="0"/>
      </c>
      <c r="F13" s="20"/>
      <c r="G13" s="20"/>
      <c r="H13" s="20"/>
      <c r="I13" s="45"/>
      <c r="J13" s="45" t="str">
        <f t="shared" si="1"/>
        <v> - </v>
      </c>
      <c r="K13" s="46"/>
    </row>
    <row r="14" spans="1:11" ht="18" customHeight="1">
      <c r="A14" s="17">
        <f>soupiska!C14</f>
        <v>20</v>
      </c>
      <c r="B14" s="18"/>
      <c r="C14" s="19" t="str">
        <f>soupiska!E14</f>
        <v>Dvořák Milan</v>
      </c>
      <c r="D14" s="20">
        <v>0</v>
      </c>
      <c r="E14" s="20">
        <f t="shared" si="0"/>
      </c>
      <c r="F14" s="20"/>
      <c r="G14" s="20"/>
      <c r="H14" s="20"/>
      <c r="I14" s="45"/>
      <c r="J14" s="45" t="str">
        <f t="shared" si="1"/>
        <v> - </v>
      </c>
      <c r="K14" s="46"/>
    </row>
    <row r="15" spans="1:11" ht="18" customHeight="1">
      <c r="A15" s="17">
        <f>soupiska!C15</f>
        <v>4</v>
      </c>
      <c r="B15" s="18"/>
      <c r="C15" s="19" t="str">
        <f>soupiska!E15</f>
        <v>Fiksa Ondřej</v>
      </c>
      <c r="D15" s="20">
        <v>0</v>
      </c>
      <c r="E15" s="20">
        <f t="shared" si="0"/>
      </c>
      <c r="F15" s="20"/>
      <c r="G15" s="20"/>
      <c r="H15" s="20"/>
      <c r="I15" s="45"/>
      <c r="J15" s="45" t="str">
        <f t="shared" si="1"/>
        <v> - </v>
      </c>
      <c r="K15" s="46"/>
    </row>
    <row r="16" spans="1:11" ht="18" customHeight="1">
      <c r="A16" s="17">
        <f>soupiska!C16</f>
        <v>15</v>
      </c>
      <c r="B16" s="18"/>
      <c r="C16" s="19" t="str">
        <f>soupiska!E16</f>
        <v>Hedvičák Jaroslav</v>
      </c>
      <c r="D16" s="20">
        <v>0</v>
      </c>
      <c r="E16" s="20">
        <f>IF(D16=0,"",3*F16+2*G16+I16)</f>
      </c>
      <c r="F16" s="20"/>
      <c r="G16" s="20"/>
      <c r="H16" s="20"/>
      <c r="I16" s="45"/>
      <c r="J16" s="45" t="str">
        <f>IF(AND(H16=0,I16=0)," - ",ROUND(I16*100/H16,1))</f>
        <v> - </v>
      </c>
      <c r="K16" s="46"/>
    </row>
    <row r="17" spans="1:11" ht="18" customHeight="1">
      <c r="A17" s="17">
        <f>soupiska!C17</f>
        <v>10</v>
      </c>
      <c r="B17" s="18"/>
      <c r="C17" s="19" t="str">
        <f>soupiska!E17</f>
        <v>Krontorád Pavel</v>
      </c>
      <c r="D17" s="20">
        <v>0</v>
      </c>
      <c r="E17" s="20">
        <f>IF(D17=0,"",3*F17+2*G17+I17)</f>
      </c>
      <c r="F17" s="20"/>
      <c r="G17" s="20"/>
      <c r="H17" s="20"/>
      <c r="I17" s="45"/>
      <c r="J17" s="45" t="str">
        <f>IF(AND(H17=0,I17=0)," - ",ROUND(I17*100/H17,1))</f>
        <v> - </v>
      </c>
      <c r="K17" s="46"/>
    </row>
    <row r="18" spans="1:11" ht="18" customHeight="1">
      <c r="A18" s="17">
        <f>soupiska!C18</f>
        <v>7</v>
      </c>
      <c r="B18" s="18"/>
      <c r="C18" s="19" t="str">
        <f>soupiska!E18</f>
        <v>Krontorád Vít</v>
      </c>
      <c r="D18" s="20">
        <v>0</v>
      </c>
      <c r="E18" s="20">
        <f t="shared" si="0"/>
      </c>
      <c r="F18" s="20"/>
      <c r="G18" s="20"/>
      <c r="H18" s="20"/>
      <c r="I18" s="45"/>
      <c r="J18" s="45" t="str">
        <f t="shared" si="1"/>
        <v> - </v>
      </c>
      <c r="K18" s="46"/>
    </row>
    <row r="19" spans="1:11" ht="18" customHeight="1">
      <c r="A19" s="17">
        <f>soupiska!C19</f>
        <v>6</v>
      </c>
      <c r="B19" s="18"/>
      <c r="C19" s="19" t="str">
        <f>soupiska!E19</f>
        <v>Krška Josef</v>
      </c>
      <c r="D19" s="20">
        <v>0</v>
      </c>
      <c r="E19" s="20">
        <f t="shared" si="0"/>
      </c>
      <c r="F19" s="20"/>
      <c r="G19" s="20"/>
      <c r="H19" s="20"/>
      <c r="I19" s="45"/>
      <c r="J19" s="45" t="str">
        <f t="shared" si="1"/>
        <v> - </v>
      </c>
      <c r="K19" s="46"/>
    </row>
    <row r="20" spans="1:11" ht="18" customHeight="1">
      <c r="A20" s="17">
        <f>soupiska!C20</f>
        <v>18</v>
      </c>
      <c r="B20" s="18"/>
      <c r="C20" s="19" t="str">
        <f>soupiska!E20</f>
        <v>Maca Radek</v>
      </c>
      <c r="D20" s="20">
        <v>0</v>
      </c>
      <c r="E20" s="20">
        <f t="shared" si="0"/>
      </c>
      <c r="F20" s="20"/>
      <c r="G20" s="20"/>
      <c r="H20" s="20"/>
      <c r="I20" s="45"/>
      <c r="J20" s="45" t="str">
        <f t="shared" si="1"/>
        <v> - </v>
      </c>
      <c r="K20" s="46"/>
    </row>
    <row r="21" spans="1:11" ht="18" customHeight="1">
      <c r="A21" s="21">
        <f>soupiska!C21</f>
        <v>17</v>
      </c>
      <c r="B21" s="18"/>
      <c r="C21" s="19" t="str">
        <f>soupiska!E21</f>
        <v>Müller Tomáš</v>
      </c>
      <c r="D21" s="20">
        <v>0</v>
      </c>
      <c r="E21" s="20">
        <f t="shared" si="0"/>
      </c>
      <c r="F21" s="20"/>
      <c r="G21" s="20"/>
      <c r="H21" s="20"/>
      <c r="I21" s="45"/>
      <c r="J21" s="45" t="str">
        <f t="shared" si="1"/>
        <v> - </v>
      </c>
      <c r="K21" s="46"/>
    </row>
    <row r="22" spans="1:11" ht="18" customHeight="1">
      <c r="A22" s="21">
        <f>soupiska!C22</f>
        <v>17</v>
      </c>
      <c r="B22" s="18"/>
      <c r="C22" s="19" t="str">
        <f>soupiska!E22</f>
        <v>Müller Petr</v>
      </c>
      <c r="D22" s="20">
        <v>0</v>
      </c>
      <c r="E22" s="20">
        <f t="shared" si="0"/>
      </c>
      <c r="F22" s="20"/>
      <c r="G22" s="20"/>
      <c r="H22" s="20"/>
      <c r="I22" s="45"/>
      <c r="J22" s="45" t="str">
        <f t="shared" si="1"/>
        <v> - </v>
      </c>
      <c r="K22" s="46"/>
    </row>
    <row r="23" spans="1:11" ht="18" customHeight="1">
      <c r="A23" s="21">
        <f>soupiska!C23</f>
        <v>16</v>
      </c>
      <c r="B23" s="18"/>
      <c r="C23" s="19" t="str">
        <f>soupiska!E23</f>
        <v>Nepustil Petr</v>
      </c>
      <c r="D23" s="20">
        <v>0</v>
      </c>
      <c r="E23" s="20">
        <f t="shared" si="0"/>
      </c>
      <c r="F23" s="20"/>
      <c r="G23" s="20"/>
      <c r="H23" s="20"/>
      <c r="I23" s="45"/>
      <c r="J23" s="45" t="str">
        <f t="shared" si="1"/>
        <v> - </v>
      </c>
      <c r="K23" s="46"/>
    </row>
    <row r="24" spans="1:11" ht="18" customHeight="1">
      <c r="A24" s="21">
        <f>soupiska!C24</f>
        <v>8</v>
      </c>
      <c r="B24" s="18"/>
      <c r="C24" s="19" t="str">
        <f>soupiska!E24</f>
        <v>Petr Martin</v>
      </c>
      <c r="D24" s="20">
        <v>0</v>
      </c>
      <c r="E24" s="20">
        <f t="shared" si="0"/>
      </c>
      <c r="F24" s="20"/>
      <c r="G24" s="20"/>
      <c r="H24" s="20"/>
      <c r="I24" s="45"/>
      <c r="J24" s="45" t="str">
        <f t="shared" si="1"/>
        <v> - </v>
      </c>
      <c r="K24" s="46"/>
    </row>
    <row r="25" spans="1:11" ht="18" customHeight="1">
      <c r="A25" s="17">
        <f>soupiska!C25</f>
        <v>0</v>
      </c>
      <c r="B25" s="18"/>
      <c r="C25" s="19" t="str">
        <f>soupiska!E25</f>
        <v>Teplý Petr</v>
      </c>
      <c r="D25" s="20">
        <v>0</v>
      </c>
      <c r="E25" s="20">
        <f t="shared" si="0"/>
      </c>
      <c r="F25" s="20"/>
      <c r="G25" s="20"/>
      <c r="H25" s="20"/>
      <c r="I25" s="45"/>
      <c r="J25" s="45" t="str">
        <f t="shared" si="1"/>
        <v> - </v>
      </c>
      <c r="K25" s="46"/>
    </row>
    <row r="26" spans="1:11" ht="18" customHeight="1">
      <c r="A26" s="17">
        <f>soupiska!C26</f>
        <v>9</v>
      </c>
      <c r="B26" s="18"/>
      <c r="C26" s="19" t="str">
        <f>soupiska!E26</f>
        <v>Rychtář Jan</v>
      </c>
      <c r="D26" s="20">
        <v>0</v>
      </c>
      <c r="E26" s="20">
        <f t="shared" si="0"/>
      </c>
      <c r="F26" s="20"/>
      <c r="G26" s="20"/>
      <c r="H26" s="20"/>
      <c r="I26" s="45"/>
      <c r="J26" s="45" t="str">
        <f t="shared" si="1"/>
        <v> - </v>
      </c>
      <c r="K26" s="46"/>
    </row>
    <row r="27" spans="1:11" ht="18" customHeight="1">
      <c r="A27" s="17">
        <f>soupiska!C27</f>
        <v>14</v>
      </c>
      <c r="B27" s="18"/>
      <c r="C27" s="19" t="str">
        <f>soupiska!E27</f>
        <v>Slezák Jakub</v>
      </c>
      <c r="D27" s="20">
        <v>0</v>
      </c>
      <c r="E27" s="20">
        <f t="shared" si="0"/>
      </c>
      <c r="F27" s="20"/>
      <c r="G27" s="20"/>
      <c r="H27" s="20"/>
      <c r="I27" s="45"/>
      <c r="J27" s="45" t="str">
        <f t="shared" si="1"/>
        <v> - </v>
      </c>
      <c r="K27" s="46"/>
    </row>
    <row r="28" spans="1:11" ht="18" customHeight="1">
      <c r="A28" s="17">
        <f>soupiska!C28</f>
        <v>5</v>
      </c>
      <c r="B28" s="18"/>
      <c r="C28" s="19" t="str">
        <f>soupiska!E28</f>
        <v>Straka Tomáš</v>
      </c>
      <c r="D28" s="20">
        <v>0</v>
      </c>
      <c r="E28" s="20">
        <f t="shared" si="0"/>
      </c>
      <c r="F28" s="20"/>
      <c r="G28" s="20"/>
      <c r="H28" s="20"/>
      <c r="I28" s="45"/>
      <c r="J28" s="45" t="str">
        <f t="shared" si="1"/>
        <v> - </v>
      </c>
      <c r="K28" s="46"/>
    </row>
    <row r="29" spans="1:11" ht="18" customHeight="1">
      <c r="A29" s="21">
        <f>soupiska!C29</f>
        <v>21</v>
      </c>
      <c r="B29" s="18"/>
      <c r="C29" s="19" t="str">
        <f>soupiska!E29</f>
        <v>Stríž Rostislav</v>
      </c>
      <c r="D29" s="20">
        <v>0</v>
      </c>
      <c r="E29" s="20">
        <f t="shared" si="0"/>
      </c>
      <c r="F29" s="20"/>
      <c r="G29" s="20"/>
      <c r="H29" s="20"/>
      <c r="I29" s="45"/>
      <c r="J29" s="45" t="str">
        <f t="shared" si="1"/>
        <v> - </v>
      </c>
      <c r="K29" s="46"/>
    </row>
    <row r="30" spans="1:11" ht="18" customHeight="1">
      <c r="A30" s="21">
        <f>soupiska!C30</f>
        <v>0</v>
      </c>
      <c r="B30" s="18"/>
      <c r="C30" s="19" t="str">
        <f>soupiska!E30</f>
        <v>Šulc Michal</v>
      </c>
      <c r="D30" s="20">
        <v>0</v>
      </c>
      <c r="E30" s="20">
        <f t="shared" si="0"/>
      </c>
      <c r="F30" s="20"/>
      <c r="G30" s="20"/>
      <c r="H30" s="20"/>
      <c r="I30" s="45"/>
      <c r="J30" s="45" t="str">
        <f t="shared" si="1"/>
        <v> - </v>
      </c>
      <c r="K30" s="46"/>
    </row>
    <row r="31" spans="1:11" ht="18" customHeight="1">
      <c r="A31" s="21">
        <f>soupiska!C31</f>
        <v>0</v>
      </c>
      <c r="B31" s="18"/>
      <c r="C31" s="19" t="str">
        <f>soupiska!E31</f>
        <v>Trojan Pavel</v>
      </c>
      <c r="D31" s="20">
        <v>0</v>
      </c>
      <c r="E31" s="20">
        <f t="shared" si="0"/>
      </c>
      <c r="F31" s="20"/>
      <c r="G31" s="20"/>
      <c r="H31" s="20"/>
      <c r="I31" s="45"/>
      <c r="J31" s="45" t="str">
        <f t="shared" si="1"/>
        <v> - </v>
      </c>
      <c r="K31" s="46"/>
    </row>
    <row r="32" spans="1:11" ht="18" customHeight="1">
      <c r="A32" s="47"/>
      <c r="B32" s="48"/>
      <c r="C32" s="49" t="s">
        <v>96</v>
      </c>
      <c r="D32" s="50">
        <f aca="true" t="shared" si="2" ref="D32:I32">SUM(D11:D31)</f>
        <v>0</v>
      </c>
      <c r="E32" s="50">
        <f t="shared" si="2"/>
        <v>0</v>
      </c>
      <c r="F32" s="50">
        <f t="shared" si="2"/>
        <v>0</v>
      </c>
      <c r="G32" s="50">
        <f t="shared" si="2"/>
        <v>0</v>
      </c>
      <c r="H32" s="50">
        <f t="shared" si="2"/>
        <v>0</v>
      </c>
      <c r="I32" s="51">
        <f t="shared" si="2"/>
        <v>0</v>
      </c>
      <c r="J32" s="51" t="e">
        <f>IF(H32="0","0",ROUND(I32*100/H32,1))</f>
        <v>#DIV/0!</v>
      </c>
      <c r="K32" s="52">
        <f>SUM(K11:K31)</f>
        <v>0</v>
      </c>
    </row>
    <row r="33" spans="1:11" ht="18" customHeight="1">
      <c r="A33" s="53"/>
      <c r="B33" s="53"/>
      <c r="C33" s="53"/>
      <c r="D33" s="54"/>
      <c r="E33" s="54"/>
      <c r="F33" s="54"/>
      <c r="G33" s="54"/>
      <c r="H33" s="54"/>
      <c r="I33" s="54"/>
      <c r="J33" s="54"/>
      <c r="K33" s="54"/>
    </row>
    <row r="34" spans="1:11" ht="18" customHeight="1">
      <c r="A34" s="55"/>
      <c r="B34" s="55"/>
      <c r="C34" s="55"/>
      <c r="D34" s="56"/>
      <c r="E34" s="56"/>
      <c r="F34" s="56"/>
      <c r="G34" s="56"/>
      <c r="H34" s="56"/>
      <c r="I34" s="56"/>
      <c r="J34" s="56"/>
      <c r="K34" s="56"/>
    </row>
    <row r="35" spans="1:11" ht="18" customHeight="1">
      <c r="A35" s="57"/>
      <c r="B35" s="58"/>
      <c r="C35" s="59" t="s">
        <v>97</v>
      </c>
      <c r="D35" s="60">
        <f>D53</f>
        <v>0</v>
      </c>
      <c r="E35" s="60">
        <f>F35*3+G35*2+I35</f>
        <v>0</v>
      </c>
      <c r="F35" s="60">
        <f>F53</f>
        <v>0</v>
      </c>
      <c r="G35" s="60">
        <f>G53</f>
        <v>0</v>
      </c>
      <c r="H35" s="60">
        <f>H53</f>
        <v>0</v>
      </c>
      <c r="I35" s="61">
        <f>I53</f>
        <v>0</v>
      </c>
      <c r="J35" s="61" t="e">
        <f>IF(H35="0","0",ROUND(I35*100/H35,1))</f>
        <v>#DIV/0!</v>
      </c>
      <c r="K35" s="62">
        <f>K53</f>
        <v>0</v>
      </c>
    </row>
    <row r="39" spans="1:11" ht="15">
      <c r="A39" s="33" t="s">
        <v>85</v>
      </c>
      <c r="B39" s="34"/>
      <c r="C39" s="34"/>
      <c r="D39" s="35"/>
      <c r="E39" s="36" t="s">
        <v>86</v>
      </c>
      <c r="F39" s="36" t="s">
        <v>87</v>
      </c>
      <c r="G39" s="36" t="s">
        <v>88</v>
      </c>
      <c r="H39" s="37" t="s">
        <v>89</v>
      </c>
      <c r="I39" s="38"/>
      <c r="J39" s="38"/>
      <c r="K39" s="39" t="s">
        <v>90</v>
      </c>
    </row>
    <row r="40" spans="1:11" ht="15">
      <c r="A40" s="9" t="s">
        <v>32</v>
      </c>
      <c r="B40" s="11"/>
      <c r="C40" s="10" t="s">
        <v>33</v>
      </c>
      <c r="D40" s="12"/>
      <c r="E40" s="12" t="s">
        <v>92</v>
      </c>
      <c r="F40" s="40"/>
      <c r="G40" s="40"/>
      <c r="H40" s="12"/>
      <c r="I40" s="41"/>
      <c r="J40" s="41" t="s">
        <v>95</v>
      </c>
      <c r="K40" s="42"/>
    </row>
    <row r="41" spans="1:11" ht="15">
      <c r="A41" s="13"/>
      <c r="B41" s="15"/>
      <c r="C41" s="14" t="s">
        <v>98</v>
      </c>
      <c r="D41" s="16"/>
      <c r="E41" s="20" t="str">
        <f aca="true" t="shared" si="3" ref="E41:E52">IF(D41=0,"0",3*F41+2*G41+I41)</f>
        <v>0</v>
      </c>
      <c r="F41" s="16"/>
      <c r="G41" s="16"/>
      <c r="H41" s="16"/>
      <c r="I41" s="43"/>
      <c r="J41" s="43" t="str">
        <f aca="true" t="shared" si="4" ref="J41:J52">IF(AND(H41=0,I41=0)," - ",ROUND(I41*100/H41,1))</f>
        <v> - </v>
      </c>
      <c r="K41" s="44"/>
    </row>
    <row r="42" spans="1:11" ht="15">
      <c r="A42" s="21"/>
      <c r="B42" s="18"/>
      <c r="C42" s="19"/>
      <c r="D42" s="20"/>
      <c r="E42" s="20" t="str">
        <f t="shared" si="3"/>
        <v>0</v>
      </c>
      <c r="F42" s="20"/>
      <c r="G42" s="20"/>
      <c r="H42" s="20"/>
      <c r="I42" s="45"/>
      <c r="J42" s="45" t="str">
        <f t="shared" si="4"/>
        <v> - </v>
      </c>
      <c r="K42" s="46"/>
    </row>
    <row r="43" spans="1:11" ht="15">
      <c r="A43" s="21"/>
      <c r="B43" s="18"/>
      <c r="C43" s="19"/>
      <c r="D43" s="20"/>
      <c r="E43" s="20" t="str">
        <f t="shared" si="3"/>
        <v>0</v>
      </c>
      <c r="F43" s="20"/>
      <c r="G43" s="20"/>
      <c r="H43" s="20"/>
      <c r="I43" s="45"/>
      <c r="J43" s="45" t="str">
        <f t="shared" si="4"/>
        <v> - </v>
      </c>
      <c r="K43" s="46"/>
    </row>
    <row r="44" spans="1:11" ht="15">
      <c r="A44" s="21"/>
      <c r="B44" s="18"/>
      <c r="C44" s="19"/>
      <c r="D44" s="20"/>
      <c r="E44" s="20" t="str">
        <f t="shared" si="3"/>
        <v>0</v>
      </c>
      <c r="F44" s="20"/>
      <c r="G44" s="20"/>
      <c r="H44" s="20"/>
      <c r="I44" s="45"/>
      <c r="J44" s="45" t="str">
        <f t="shared" si="4"/>
        <v> - </v>
      </c>
      <c r="K44" s="46"/>
    </row>
    <row r="45" spans="1:11" ht="15">
      <c r="A45" s="17"/>
      <c r="B45" s="18"/>
      <c r="C45" s="19"/>
      <c r="D45" s="20"/>
      <c r="E45" s="20" t="str">
        <f t="shared" si="3"/>
        <v>0</v>
      </c>
      <c r="F45" s="20"/>
      <c r="G45" s="20"/>
      <c r="H45" s="20"/>
      <c r="I45" s="45"/>
      <c r="J45" s="45" t="str">
        <f t="shared" si="4"/>
        <v> - </v>
      </c>
      <c r="K45" s="46"/>
    </row>
    <row r="46" spans="1:11" ht="15">
      <c r="A46" s="21"/>
      <c r="B46" s="18"/>
      <c r="C46" s="19"/>
      <c r="D46" s="20"/>
      <c r="E46" s="20" t="str">
        <f t="shared" si="3"/>
        <v>0</v>
      </c>
      <c r="F46" s="20"/>
      <c r="G46" s="20"/>
      <c r="H46" s="20"/>
      <c r="I46" s="45"/>
      <c r="J46" s="45" t="str">
        <f t="shared" si="4"/>
        <v> - </v>
      </c>
      <c r="K46" s="46"/>
    </row>
    <row r="47" spans="1:11" ht="15">
      <c r="A47" s="21"/>
      <c r="B47" s="18"/>
      <c r="C47" s="19"/>
      <c r="D47" s="20"/>
      <c r="E47" s="20" t="str">
        <f t="shared" si="3"/>
        <v>0</v>
      </c>
      <c r="F47" s="20"/>
      <c r="G47" s="20"/>
      <c r="H47" s="20"/>
      <c r="I47" s="45"/>
      <c r="J47" s="45" t="str">
        <f t="shared" si="4"/>
        <v> - </v>
      </c>
      <c r="K47" s="46"/>
    </row>
    <row r="48" spans="1:11" ht="15">
      <c r="A48" s="21"/>
      <c r="B48" s="18"/>
      <c r="C48" s="19"/>
      <c r="D48" s="20"/>
      <c r="E48" s="20" t="str">
        <f t="shared" si="3"/>
        <v>0</v>
      </c>
      <c r="F48" s="20"/>
      <c r="G48" s="20"/>
      <c r="H48" s="20"/>
      <c r="I48" s="45"/>
      <c r="J48" s="45" t="str">
        <f t="shared" si="4"/>
        <v> - </v>
      </c>
      <c r="K48" s="46"/>
    </row>
    <row r="49" spans="1:11" ht="15">
      <c r="A49" s="21"/>
      <c r="B49" s="18"/>
      <c r="C49" s="19"/>
      <c r="D49" s="20"/>
      <c r="E49" s="20" t="str">
        <f t="shared" si="3"/>
        <v>0</v>
      </c>
      <c r="F49" s="20"/>
      <c r="G49" s="20"/>
      <c r="H49" s="20"/>
      <c r="I49" s="45"/>
      <c r="J49" s="45" t="str">
        <f t="shared" si="4"/>
        <v> - </v>
      </c>
      <c r="K49" s="46"/>
    </row>
    <row r="50" spans="1:11" ht="15">
      <c r="A50" s="21"/>
      <c r="B50" s="18"/>
      <c r="C50" s="19"/>
      <c r="D50" s="20"/>
      <c r="E50" s="20" t="str">
        <f t="shared" si="3"/>
        <v>0</v>
      </c>
      <c r="F50" s="20"/>
      <c r="G50" s="20"/>
      <c r="H50" s="20"/>
      <c r="I50" s="45"/>
      <c r="J50" s="45" t="str">
        <f t="shared" si="4"/>
        <v> - </v>
      </c>
      <c r="K50" s="46"/>
    </row>
    <row r="51" spans="1:11" ht="15">
      <c r="A51" s="21"/>
      <c r="B51" s="18"/>
      <c r="C51" s="19"/>
      <c r="D51" s="20"/>
      <c r="E51" s="20" t="str">
        <f t="shared" si="3"/>
        <v>0</v>
      </c>
      <c r="F51" s="20"/>
      <c r="G51" s="20"/>
      <c r="H51" s="20"/>
      <c r="I51" s="45"/>
      <c r="J51" s="45" t="str">
        <f t="shared" si="4"/>
        <v> - </v>
      </c>
      <c r="K51" s="46"/>
    </row>
    <row r="52" spans="1:11" ht="15">
      <c r="A52" s="17"/>
      <c r="B52" s="18"/>
      <c r="C52" s="19"/>
      <c r="D52" s="20"/>
      <c r="E52" s="20" t="str">
        <f t="shared" si="3"/>
        <v>0</v>
      </c>
      <c r="F52" s="20"/>
      <c r="G52" s="20"/>
      <c r="H52" s="20"/>
      <c r="I52" s="45"/>
      <c r="J52" s="45" t="str">
        <f t="shared" si="4"/>
        <v> - </v>
      </c>
      <c r="K52" s="46"/>
    </row>
    <row r="53" spans="1:11" ht="18">
      <c r="A53" s="47"/>
      <c r="B53" s="48"/>
      <c r="C53" s="49" t="s">
        <v>96</v>
      </c>
      <c r="D53" s="50">
        <f aca="true" t="shared" si="5" ref="D53:I53">SUM(D41:D52)</f>
        <v>0</v>
      </c>
      <c r="E53" s="50">
        <f t="shared" si="5"/>
        <v>0</v>
      </c>
      <c r="F53" s="50">
        <f t="shared" si="5"/>
        <v>0</v>
      </c>
      <c r="G53" s="50">
        <f t="shared" si="5"/>
        <v>0</v>
      </c>
      <c r="H53" s="50">
        <f t="shared" si="5"/>
        <v>0</v>
      </c>
      <c r="I53" s="51">
        <f t="shared" si="5"/>
        <v>0</v>
      </c>
      <c r="J53" s="51" t="e">
        <f>IF(H53="0","0",ROUND(I53*100/H53,1))</f>
        <v>#DIV/0!</v>
      </c>
      <c r="K53" s="52">
        <f>SUM(K41:K52)</f>
        <v>0</v>
      </c>
    </row>
  </sheetData>
  <sheetProtection/>
  <printOptions/>
  <pageMargins left="0.75" right="0.75" top="1" bottom="1" header="0.5118055555555556" footer="0.5118055555555556"/>
  <pageSetup fitToHeight="1" fitToWidth="1" horizontalDpi="300" verticalDpi="3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K53"/>
  <sheetViews>
    <sheetView showGridLines="0" zoomScale="75" zoomScaleNormal="75" zoomScalePageLayoutView="0" workbookViewId="0" topLeftCell="A1">
      <selection activeCell="E37" sqref="E37"/>
    </sheetView>
  </sheetViews>
  <sheetFormatPr defaultColWidth="8.8984375" defaultRowHeight="15.75"/>
  <cols>
    <col min="1" max="1" width="6.19921875" style="22" customWidth="1"/>
    <col min="2" max="2" width="1.8984375" style="22" customWidth="1"/>
    <col min="3" max="3" width="15.69921875" style="22" customWidth="1"/>
    <col min="4" max="4" width="5.296875" style="22" customWidth="1"/>
    <col min="5" max="5" width="8" style="22" customWidth="1"/>
    <col min="6" max="6" width="6.8984375" style="22" customWidth="1"/>
    <col min="7" max="7" width="8.8984375" style="22" customWidth="1"/>
    <col min="8" max="8" width="6.09765625" style="22" customWidth="1"/>
    <col min="9" max="9" width="10.09765625" style="22" customWidth="1"/>
    <col min="10" max="10" width="5.796875" style="22" customWidth="1"/>
    <col min="11" max="11" width="6.8984375" style="22" customWidth="1"/>
    <col min="12" max="16384" width="8.8984375" style="22" customWidth="1"/>
  </cols>
  <sheetData>
    <row r="1" ht="15">
      <c r="J1" s="23"/>
    </row>
    <row r="2" spans="1:8" ht="15">
      <c r="A2" s="22" t="s">
        <v>76</v>
      </c>
      <c r="D2" s="22">
        <f>rozpis!D4</f>
        <v>251</v>
      </c>
      <c r="F2" s="22" t="s">
        <v>77</v>
      </c>
      <c r="H2" s="22">
        <v>1</v>
      </c>
    </row>
    <row r="4" spans="1:9" ht="23.25">
      <c r="A4" s="24" t="s">
        <v>78</v>
      </c>
      <c r="E4" s="24" t="str">
        <f>rozpis!F4</f>
        <v>doma</v>
      </c>
      <c r="G4" s="24" t="s">
        <v>79</v>
      </c>
      <c r="I4" s="25">
        <f>rozpis!E4</f>
        <v>40817</v>
      </c>
    </row>
    <row r="5" spans="1:10" ht="30">
      <c r="A5" s="26" t="s">
        <v>80</v>
      </c>
      <c r="B5" s="27"/>
      <c r="C5" s="27" t="str">
        <f>rozpis!H4</f>
        <v>Havlíčkův Brod</v>
      </c>
      <c r="F5" s="27"/>
      <c r="G5" s="28">
        <f>E32</f>
        <v>82</v>
      </c>
      <c r="H5" s="28" t="s">
        <v>81</v>
      </c>
      <c r="I5" s="28">
        <f>E35</f>
        <v>83</v>
      </c>
      <c r="J5" s="27"/>
    </row>
    <row r="6" spans="1:10" ht="30">
      <c r="A6" s="29">
        <f>IF(G5&gt;I5,1,0)</f>
        <v>0</v>
      </c>
      <c r="B6" s="27"/>
      <c r="C6" s="29">
        <f>IF(I5&gt;G5,1,0)</f>
        <v>1</v>
      </c>
      <c r="F6" s="30" t="s">
        <v>82</v>
      </c>
      <c r="G6" s="31">
        <v>37</v>
      </c>
      <c r="H6" s="31" t="s">
        <v>81</v>
      </c>
      <c r="I6" s="31">
        <v>43</v>
      </c>
      <c r="J6" s="32" t="s">
        <v>83</v>
      </c>
    </row>
    <row r="7" spans="1:4" ht="15">
      <c r="A7" s="22" t="s">
        <v>84</v>
      </c>
      <c r="C7" s="22" t="str">
        <f>rozpis!I4</f>
        <v>Karel Němec</v>
      </c>
      <c r="D7" s="22" t="str">
        <f>rozpis!J4</f>
        <v>Stanislav Cimburek</v>
      </c>
    </row>
    <row r="9" spans="1:11" ht="18" customHeight="1">
      <c r="A9" s="33" t="s">
        <v>85</v>
      </c>
      <c r="B9" s="34"/>
      <c r="C9" s="34"/>
      <c r="D9" s="35"/>
      <c r="E9" s="36" t="s">
        <v>86</v>
      </c>
      <c r="F9" s="36" t="s">
        <v>87</v>
      </c>
      <c r="G9" s="36" t="s">
        <v>88</v>
      </c>
      <c r="H9" s="37" t="s">
        <v>89</v>
      </c>
      <c r="I9" s="38"/>
      <c r="J9" s="38"/>
      <c r="K9" s="39" t="s">
        <v>90</v>
      </c>
    </row>
    <row r="10" spans="1:11" ht="18" customHeight="1">
      <c r="A10" s="9" t="s">
        <v>32</v>
      </c>
      <c r="B10" s="11"/>
      <c r="C10" s="10" t="s">
        <v>33</v>
      </c>
      <c r="D10" s="12" t="s">
        <v>91</v>
      </c>
      <c r="E10" s="12" t="s">
        <v>92</v>
      </c>
      <c r="F10" s="40"/>
      <c r="G10" s="40"/>
      <c r="H10" s="12" t="s">
        <v>93</v>
      </c>
      <c r="I10" s="41" t="s">
        <v>94</v>
      </c>
      <c r="J10" s="41" t="s">
        <v>95</v>
      </c>
      <c r="K10" s="42" t="s">
        <v>92</v>
      </c>
    </row>
    <row r="11" spans="1:11" ht="18" customHeight="1">
      <c r="A11" s="13">
        <f>soupiska!C11</f>
        <v>12</v>
      </c>
      <c r="B11" s="15"/>
      <c r="C11" s="14" t="str">
        <f>soupiska!E11</f>
        <v>Čechovský Marek</v>
      </c>
      <c r="D11" s="16">
        <v>1</v>
      </c>
      <c r="E11" s="16">
        <f>IF(D11=0,"",3*F11+2*G11+I11)</f>
        <v>16</v>
      </c>
      <c r="F11" s="16">
        <v>0</v>
      </c>
      <c r="G11" s="16">
        <v>7</v>
      </c>
      <c r="H11" s="16">
        <v>4</v>
      </c>
      <c r="I11" s="43">
        <v>2</v>
      </c>
      <c r="J11" s="43">
        <f>IF(AND(H11=0,I11=0)," - ",ROUND(I11*100/H11,1))</f>
        <v>50</v>
      </c>
      <c r="K11" s="44">
        <v>4</v>
      </c>
    </row>
    <row r="12" spans="1:11" ht="18" customHeight="1">
      <c r="A12" s="17">
        <f>soupiska!C12</f>
        <v>0</v>
      </c>
      <c r="B12" s="18"/>
      <c r="C12" s="19" t="str">
        <f>soupiska!E12</f>
        <v>Dostál Radek</v>
      </c>
      <c r="D12" s="20">
        <v>0</v>
      </c>
      <c r="E12" s="20">
        <f>IF(D12=0,"",3*F12+2*G12+I12)</f>
      </c>
      <c r="F12" s="20"/>
      <c r="G12" s="20"/>
      <c r="H12" s="20"/>
      <c r="I12" s="45"/>
      <c r="J12" s="45" t="str">
        <f>IF(AND(H12=0,I12=0)," - ",ROUND(I12*100/H12,1))</f>
        <v> - </v>
      </c>
      <c r="K12" s="46"/>
    </row>
    <row r="13" spans="1:11" ht="18" customHeight="1">
      <c r="A13" s="17">
        <f>soupiska!C13</f>
        <v>14</v>
      </c>
      <c r="B13" s="18"/>
      <c r="C13" s="19" t="str">
        <f>soupiska!E13</f>
        <v>Ducháček Ludvík</v>
      </c>
      <c r="D13" s="20">
        <v>0</v>
      </c>
      <c r="E13" s="20">
        <f aca="true" t="shared" si="0" ref="E13:E30">IF(D13=0,"",3*F13+2*G13+I13)</f>
      </c>
      <c r="F13" s="20"/>
      <c r="G13" s="20"/>
      <c r="H13" s="20"/>
      <c r="I13" s="45"/>
      <c r="J13" s="45" t="str">
        <f aca="true" t="shared" si="1" ref="J13:J30">IF(AND(H13=0,I13=0)," - ",ROUND(I13*100/H13,1))</f>
        <v> - </v>
      </c>
      <c r="K13" s="46"/>
    </row>
    <row r="14" spans="1:11" ht="18" customHeight="1">
      <c r="A14" s="17">
        <f>soupiska!C14</f>
        <v>20</v>
      </c>
      <c r="B14" s="18"/>
      <c r="C14" s="19" t="str">
        <f>soupiska!E14</f>
        <v>Dvořák Milan</v>
      </c>
      <c r="D14" s="20">
        <v>1</v>
      </c>
      <c r="E14" s="20">
        <f t="shared" si="0"/>
        <v>4</v>
      </c>
      <c r="F14" s="20">
        <v>0</v>
      </c>
      <c r="G14" s="20">
        <v>0</v>
      </c>
      <c r="H14" s="20">
        <v>4</v>
      </c>
      <c r="I14" s="45">
        <v>4</v>
      </c>
      <c r="J14" s="45">
        <f t="shared" si="1"/>
        <v>100</v>
      </c>
      <c r="K14" s="46">
        <v>0</v>
      </c>
    </row>
    <row r="15" spans="1:11" ht="18" customHeight="1">
      <c r="A15" s="17">
        <f>soupiska!C15</f>
        <v>4</v>
      </c>
      <c r="B15" s="18"/>
      <c r="C15" s="19" t="str">
        <f>soupiska!E15</f>
        <v>Fiksa Ondřej</v>
      </c>
      <c r="D15" s="20">
        <v>1</v>
      </c>
      <c r="E15" s="20">
        <f>IF(D15=0,"",3*F15+2*G15+I15)</f>
        <v>24</v>
      </c>
      <c r="F15" s="20">
        <v>2</v>
      </c>
      <c r="G15" s="20">
        <v>9</v>
      </c>
      <c r="H15" s="20">
        <v>4</v>
      </c>
      <c r="I15" s="45">
        <v>0</v>
      </c>
      <c r="J15" s="45">
        <f>IF(AND(H15=0,I15=0)," - ",ROUND(I15*100/H15,1))</f>
        <v>0</v>
      </c>
      <c r="K15" s="46">
        <v>4</v>
      </c>
    </row>
    <row r="16" spans="1:11" ht="18" customHeight="1">
      <c r="A16" s="17">
        <f>soupiska!C16</f>
        <v>15</v>
      </c>
      <c r="B16" s="18"/>
      <c r="C16" s="19" t="str">
        <f>soupiska!E16</f>
        <v>Hedvičák Jaroslav</v>
      </c>
      <c r="D16" s="20">
        <v>0</v>
      </c>
      <c r="E16" s="20">
        <f t="shared" si="0"/>
      </c>
      <c r="F16" s="20"/>
      <c r="G16" s="20"/>
      <c r="H16" s="20"/>
      <c r="I16" s="45"/>
      <c r="J16" s="45" t="str">
        <f t="shared" si="1"/>
        <v> - </v>
      </c>
      <c r="K16" s="46"/>
    </row>
    <row r="17" spans="1:11" ht="18" customHeight="1">
      <c r="A17" s="17">
        <f>soupiska!C17</f>
        <v>10</v>
      </c>
      <c r="B17" s="18"/>
      <c r="C17" s="19" t="str">
        <f>soupiska!E17</f>
        <v>Krontorád Pavel</v>
      </c>
      <c r="D17" s="20">
        <v>1</v>
      </c>
      <c r="E17" s="20">
        <f t="shared" si="0"/>
        <v>2</v>
      </c>
      <c r="F17" s="20">
        <v>0</v>
      </c>
      <c r="G17" s="20">
        <v>1</v>
      </c>
      <c r="H17" s="20">
        <v>0</v>
      </c>
      <c r="I17" s="45">
        <v>0</v>
      </c>
      <c r="J17" s="45" t="str">
        <f t="shared" si="1"/>
        <v> - </v>
      </c>
      <c r="K17" s="46">
        <v>0</v>
      </c>
    </row>
    <row r="18" spans="1:11" ht="18" customHeight="1">
      <c r="A18" s="17">
        <f>soupiska!C18</f>
        <v>7</v>
      </c>
      <c r="B18" s="18"/>
      <c r="C18" s="19" t="str">
        <f>soupiska!E18</f>
        <v>Krontorád Vít</v>
      </c>
      <c r="D18" s="20">
        <v>1</v>
      </c>
      <c r="E18" s="20">
        <f t="shared" si="0"/>
        <v>22</v>
      </c>
      <c r="F18" s="20">
        <v>0</v>
      </c>
      <c r="G18" s="20">
        <v>11</v>
      </c>
      <c r="H18" s="20">
        <v>0</v>
      </c>
      <c r="I18" s="45">
        <v>0</v>
      </c>
      <c r="J18" s="45" t="str">
        <f t="shared" si="1"/>
        <v> - </v>
      </c>
      <c r="K18" s="46">
        <v>4</v>
      </c>
    </row>
    <row r="19" spans="1:11" ht="18" customHeight="1">
      <c r="A19" s="17">
        <f>soupiska!C19</f>
        <v>6</v>
      </c>
      <c r="B19" s="18"/>
      <c r="C19" s="19" t="str">
        <f>soupiska!E19</f>
        <v>Krška Josef</v>
      </c>
      <c r="D19" s="20">
        <v>0</v>
      </c>
      <c r="E19" s="20">
        <f t="shared" si="0"/>
      </c>
      <c r="F19" s="20"/>
      <c r="G19" s="20"/>
      <c r="H19" s="20"/>
      <c r="I19" s="45"/>
      <c r="J19" s="45" t="str">
        <f t="shared" si="1"/>
        <v> - </v>
      </c>
      <c r="K19" s="46"/>
    </row>
    <row r="20" spans="1:11" ht="18" customHeight="1">
      <c r="A20" s="17">
        <f>soupiska!C20</f>
        <v>18</v>
      </c>
      <c r="B20" s="18"/>
      <c r="C20" s="19" t="str">
        <f>soupiska!E20</f>
        <v>Maca Radek</v>
      </c>
      <c r="D20" s="20">
        <v>1</v>
      </c>
      <c r="E20" s="20">
        <f t="shared" si="0"/>
        <v>0</v>
      </c>
      <c r="F20" s="20">
        <v>0</v>
      </c>
      <c r="G20" s="20">
        <v>0</v>
      </c>
      <c r="H20" s="20">
        <v>0</v>
      </c>
      <c r="I20" s="45">
        <v>0</v>
      </c>
      <c r="J20" s="45" t="str">
        <f t="shared" si="1"/>
        <v> - </v>
      </c>
      <c r="K20" s="46">
        <v>0</v>
      </c>
    </row>
    <row r="21" spans="1:11" ht="18" customHeight="1">
      <c r="A21" s="17">
        <f>soupiska!C21</f>
        <v>17</v>
      </c>
      <c r="B21" s="18"/>
      <c r="C21" s="19" t="str">
        <f>soupiska!E21</f>
        <v>Müller Tomáš</v>
      </c>
      <c r="D21" s="20">
        <v>0</v>
      </c>
      <c r="E21" s="20">
        <f t="shared" si="0"/>
      </c>
      <c r="F21" s="20"/>
      <c r="G21" s="20"/>
      <c r="H21" s="20"/>
      <c r="I21" s="45"/>
      <c r="J21" s="45" t="str">
        <f t="shared" si="1"/>
        <v> - </v>
      </c>
      <c r="K21" s="46"/>
    </row>
    <row r="22" spans="1:11" ht="18" customHeight="1">
      <c r="A22" s="17">
        <f>soupiska!C22</f>
        <v>17</v>
      </c>
      <c r="B22" s="18"/>
      <c r="C22" s="19" t="str">
        <f>soupiska!E22</f>
        <v>Müller Petr</v>
      </c>
      <c r="D22" s="20">
        <v>0</v>
      </c>
      <c r="E22" s="20">
        <f t="shared" si="0"/>
      </c>
      <c r="F22" s="20"/>
      <c r="G22" s="20"/>
      <c r="H22" s="20"/>
      <c r="I22" s="45"/>
      <c r="J22" s="45" t="str">
        <f t="shared" si="1"/>
        <v> - </v>
      </c>
      <c r="K22" s="46"/>
    </row>
    <row r="23" spans="1:11" ht="18" customHeight="1">
      <c r="A23" s="17">
        <f>soupiska!C23</f>
        <v>16</v>
      </c>
      <c r="B23" s="18"/>
      <c r="C23" s="19" t="str">
        <f>soupiska!E23</f>
        <v>Nepustil Petr</v>
      </c>
      <c r="D23" s="20">
        <v>1</v>
      </c>
      <c r="E23" s="20">
        <f t="shared" si="0"/>
        <v>11</v>
      </c>
      <c r="F23" s="20">
        <v>1</v>
      </c>
      <c r="G23" s="20">
        <v>4</v>
      </c>
      <c r="H23" s="20">
        <v>0</v>
      </c>
      <c r="I23" s="45">
        <v>0</v>
      </c>
      <c r="J23" s="45" t="str">
        <f t="shared" si="1"/>
        <v> - </v>
      </c>
      <c r="K23" s="46">
        <v>2</v>
      </c>
    </row>
    <row r="24" spans="1:11" ht="18" customHeight="1">
      <c r="A24" s="17">
        <f>soupiska!C24</f>
        <v>8</v>
      </c>
      <c r="B24" s="18"/>
      <c r="C24" s="19" t="str">
        <f>soupiska!E24</f>
        <v>Petr Martin</v>
      </c>
      <c r="D24" s="20">
        <v>0</v>
      </c>
      <c r="E24" s="20">
        <f t="shared" si="0"/>
      </c>
      <c r="F24" s="20"/>
      <c r="G24" s="20"/>
      <c r="H24" s="20"/>
      <c r="I24" s="45"/>
      <c r="J24" s="45" t="str">
        <f t="shared" si="1"/>
        <v> - </v>
      </c>
      <c r="K24" s="46"/>
    </row>
    <row r="25" spans="1:11" ht="18" customHeight="1">
      <c r="A25" s="17">
        <f>soupiska!C25</f>
        <v>0</v>
      </c>
      <c r="B25" s="18"/>
      <c r="C25" s="19" t="str">
        <f>soupiska!E25</f>
        <v>Teplý Petr</v>
      </c>
      <c r="D25" s="20">
        <v>1</v>
      </c>
      <c r="E25" s="20">
        <f t="shared" si="0"/>
        <v>3</v>
      </c>
      <c r="F25" s="20">
        <v>0</v>
      </c>
      <c r="G25" s="20">
        <v>0</v>
      </c>
      <c r="H25" s="20">
        <v>4</v>
      </c>
      <c r="I25" s="45">
        <v>3</v>
      </c>
      <c r="J25" s="45">
        <f t="shared" si="1"/>
        <v>75</v>
      </c>
      <c r="K25" s="46">
        <v>1</v>
      </c>
    </row>
    <row r="26" spans="1:11" ht="18" customHeight="1">
      <c r="A26" s="17">
        <f>soupiska!C26</f>
        <v>9</v>
      </c>
      <c r="B26" s="18"/>
      <c r="C26" s="19" t="str">
        <f>soupiska!E26</f>
        <v>Rychtář Jan</v>
      </c>
      <c r="D26" s="20">
        <v>0</v>
      </c>
      <c r="E26" s="20">
        <f t="shared" si="0"/>
      </c>
      <c r="F26" s="20"/>
      <c r="G26" s="20"/>
      <c r="H26" s="20"/>
      <c r="I26" s="45"/>
      <c r="J26" s="45" t="str">
        <f t="shared" si="1"/>
        <v> - </v>
      </c>
      <c r="K26" s="46"/>
    </row>
    <row r="27" spans="1:11" ht="18" customHeight="1">
      <c r="A27" s="17">
        <f>soupiska!C27</f>
        <v>14</v>
      </c>
      <c r="B27" s="18"/>
      <c r="C27" s="19" t="str">
        <f>soupiska!E27</f>
        <v>Slezák Jakub</v>
      </c>
      <c r="D27" s="20">
        <v>0</v>
      </c>
      <c r="E27" s="20">
        <f t="shared" si="0"/>
      </c>
      <c r="F27" s="20"/>
      <c r="G27" s="20"/>
      <c r="H27" s="20"/>
      <c r="I27" s="45"/>
      <c r="J27" s="45" t="str">
        <f t="shared" si="1"/>
        <v> - </v>
      </c>
      <c r="K27" s="46"/>
    </row>
    <row r="28" spans="1:11" ht="18" customHeight="1">
      <c r="A28" s="17">
        <f>soupiska!C28</f>
        <v>5</v>
      </c>
      <c r="B28" s="18"/>
      <c r="C28" s="19" t="str">
        <f>soupiska!E28</f>
        <v>Straka Tomáš</v>
      </c>
      <c r="D28" s="20">
        <v>0</v>
      </c>
      <c r="E28" s="20">
        <f t="shared" si="0"/>
      </c>
      <c r="F28" s="20"/>
      <c r="G28" s="20"/>
      <c r="H28" s="20"/>
      <c r="I28" s="45"/>
      <c r="J28" s="45" t="str">
        <f t="shared" si="1"/>
        <v> - </v>
      </c>
      <c r="K28" s="46"/>
    </row>
    <row r="29" spans="1:11" ht="18" customHeight="1">
      <c r="A29" s="17">
        <f>soupiska!C29</f>
        <v>21</v>
      </c>
      <c r="B29" s="18"/>
      <c r="C29" s="19" t="str">
        <f>soupiska!E29</f>
        <v>Stríž Rostislav</v>
      </c>
      <c r="D29" s="20">
        <v>1</v>
      </c>
      <c r="E29" s="20">
        <f t="shared" si="0"/>
        <v>0</v>
      </c>
      <c r="F29" s="20">
        <v>0</v>
      </c>
      <c r="G29" s="20">
        <v>0</v>
      </c>
      <c r="H29" s="20">
        <v>0</v>
      </c>
      <c r="I29" s="45">
        <v>0</v>
      </c>
      <c r="J29" s="45" t="str">
        <f t="shared" si="1"/>
        <v> - </v>
      </c>
      <c r="K29" s="46">
        <v>0</v>
      </c>
    </row>
    <row r="30" spans="1:11" ht="18" customHeight="1">
      <c r="A30" s="17">
        <f>soupiska!C30</f>
        <v>0</v>
      </c>
      <c r="B30" s="18"/>
      <c r="C30" s="19" t="str">
        <f>soupiska!E30</f>
        <v>Šulc Michal</v>
      </c>
      <c r="D30" s="20">
        <v>0</v>
      </c>
      <c r="E30" s="20">
        <f t="shared" si="0"/>
      </c>
      <c r="F30" s="20"/>
      <c r="G30" s="20"/>
      <c r="H30" s="20"/>
      <c r="I30" s="45"/>
      <c r="J30" s="45" t="str">
        <f t="shared" si="1"/>
        <v> - </v>
      </c>
      <c r="K30" s="46"/>
    </row>
    <row r="31" spans="1:11" ht="18" customHeight="1">
      <c r="A31" s="21">
        <f>soupiska!C31</f>
        <v>0</v>
      </c>
      <c r="B31" s="18"/>
      <c r="C31" s="19" t="str">
        <f>soupiska!E31</f>
        <v>Trojan Pavel</v>
      </c>
      <c r="D31" s="20">
        <v>0</v>
      </c>
      <c r="E31" s="20">
        <f>IF(D31=0,"",3*F31+2*G31+I31)</f>
      </c>
      <c r="F31" s="20"/>
      <c r="G31" s="20"/>
      <c r="H31" s="20"/>
      <c r="I31" s="45"/>
      <c r="J31" s="45" t="str">
        <f>IF(AND(H31=0,I31=0)," - ",ROUND(I31*100/H31,1))</f>
        <v> - </v>
      </c>
      <c r="K31" s="46"/>
    </row>
    <row r="32" spans="1:11" ht="18" customHeight="1">
      <c r="A32" s="47"/>
      <c r="B32" s="48"/>
      <c r="C32" s="49" t="s">
        <v>96</v>
      </c>
      <c r="D32" s="50">
        <f aca="true" t="shared" si="2" ref="D32:I32">SUM(D11:D31)</f>
        <v>9</v>
      </c>
      <c r="E32" s="50">
        <f t="shared" si="2"/>
        <v>82</v>
      </c>
      <c r="F32" s="50">
        <f t="shared" si="2"/>
        <v>3</v>
      </c>
      <c r="G32" s="50">
        <f t="shared" si="2"/>
        <v>32</v>
      </c>
      <c r="H32" s="50">
        <f t="shared" si="2"/>
        <v>16</v>
      </c>
      <c r="I32" s="51">
        <f t="shared" si="2"/>
        <v>9</v>
      </c>
      <c r="J32" s="51">
        <f>IF(H32="0","0",ROUND(I32*100/H32,1))</f>
        <v>56.3</v>
      </c>
      <c r="K32" s="52">
        <f>SUM(K11:K31)</f>
        <v>15</v>
      </c>
    </row>
    <row r="33" spans="1:11" ht="18" customHeight="1">
      <c r="A33" s="53"/>
      <c r="B33" s="53"/>
      <c r="C33" s="53"/>
      <c r="D33" s="54"/>
      <c r="E33" s="54"/>
      <c r="F33" s="54"/>
      <c r="G33" s="54"/>
      <c r="H33" s="54"/>
      <c r="I33" s="54"/>
      <c r="J33" s="54"/>
      <c r="K33" s="54"/>
    </row>
    <row r="34" spans="1:11" ht="18" customHeight="1">
      <c r="A34" s="55"/>
      <c r="B34" s="55"/>
      <c r="C34" s="55"/>
      <c r="D34" s="56"/>
      <c r="E34" s="56"/>
      <c r="F34" s="56"/>
      <c r="G34" s="56"/>
      <c r="H34" s="56"/>
      <c r="I34" s="56"/>
      <c r="J34" s="56"/>
      <c r="K34" s="56"/>
    </row>
    <row r="35" spans="1:11" ht="18" customHeight="1">
      <c r="A35" s="57"/>
      <c r="B35" s="58"/>
      <c r="C35" s="59" t="s">
        <v>97</v>
      </c>
      <c r="D35" s="60">
        <f>D53</f>
        <v>8</v>
      </c>
      <c r="E35" s="60">
        <f>F35*3+G35*2+I35</f>
        <v>83</v>
      </c>
      <c r="F35" s="60">
        <f>F53</f>
        <v>6</v>
      </c>
      <c r="G35" s="60">
        <f>G53</f>
        <v>29</v>
      </c>
      <c r="H35" s="60">
        <f>H53</f>
        <v>13</v>
      </c>
      <c r="I35" s="61">
        <f>I53</f>
        <v>7</v>
      </c>
      <c r="J35" s="61">
        <f>IF(H35="0","0",ROUND(I35*100/H35,1))</f>
        <v>53.8</v>
      </c>
      <c r="K35" s="62">
        <f>K53</f>
        <v>20</v>
      </c>
    </row>
    <row r="39" spans="1:11" ht="15">
      <c r="A39" s="33" t="s">
        <v>85</v>
      </c>
      <c r="B39" s="34"/>
      <c r="C39" s="34"/>
      <c r="D39" s="35"/>
      <c r="E39" s="36" t="s">
        <v>86</v>
      </c>
      <c r="F39" s="36" t="s">
        <v>87</v>
      </c>
      <c r="G39" s="36" t="s">
        <v>88</v>
      </c>
      <c r="H39" s="37" t="s">
        <v>89</v>
      </c>
      <c r="I39" s="38"/>
      <c r="J39" s="38"/>
      <c r="K39" s="39" t="s">
        <v>90</v>
      </c>
    </row>
    <row r="40" spans="1:11" ht="15">
      <c r="A40" s="9" t="s">
        <v>32</v>
      </c>
      <c r="B40" s="11"/>
      <c r="C40" s="10" t="s">
        <v>33</v>
      </c>
      <c r="D40" s="12"/>
      <c r="E40" s="12" t="s">
        <v>92</v>
      </c>
      <c r="F40" s="40"/>
      <c r="G40" s="40"/>
      <c r="H40" s="12"/>
      <c r="I40" s="41"/>
      <c r="J40" s="41" t="s">
        <v>95</v>
      </c>
      <c r="K40" s="42"/>
    </row>
    <row r="41" spans="1:11" ht="15">
      <c r="A41" s="13"/>
      <c r="B41" s="15"/>
      <c r="C41" s="14" t="s">
        <v>98</v>
      </c>
      <c r="D41" s="63">
        <v>8</v>
      </c>
      <c r="E41" s="20">
        <f>IF(D41=0,"0",3*F41+2*G41+I41)</f>
        <v>83</v>
      </c>
      <c r="F41" s="16">
        <v>6</v>
      </c>
      <c r="G41" s="16">
        <v>29</v>
      </c>
      <c r="H41" s="16">
        <v>13</v>
      </c>
      <c r="I41" s="43">
        <v>7</v>
      </c>
      <c r="J41" s="43">
        <f>IF(AND(H41=0,I41=0)," - ",ROUND(I41*100/H41,1))</f>
        <v>53.8</v>
      </c>
      <c r="K41" s="44">
        <v>20</v>
      </c>
    </row>
    <row r="42" spans="1:11" ht="15">
      <c r="A42" s="21"/>
      <c r="B42" s="18"/>
      <c r="C42" s="19"/>
      <c r="D42" s="64"/>
      <c r="E42" s="20" t="str">
        <f aca="true" t="shared" si="3" ref="E42:E52">IF(D42=0,"0",3*F42+2*G42+I42)</f>
        <v>0</v>
      </c>
      <c r="F42" s="20"/>
      <c r="G42" s="20"/>
      <c r="H42" s="20"/>
      <c r="I42" s="45"/>
      <c r="J42" s="45" t="str">
        <f aca="true" t="shared" si="4" ref="J42:J50">IF(AND(H42=0,I42=0)," - ",ROUND(I42*100/H42,1))</f>
        <v> - </v>
      </c>
      <c r="K42" s="46"/>
    </row>
    <row r="43" spans="1:11" ht="15">
      <c r="A43" s="21"/>
      <c r="B43" s="18"/>
      <c r="C43" s="19"/>
      <c r="D43" s="64"/>
      <c r="E43" s="20" t="str">
        <f>IF(D43=0,"0",3*F43+2*G43+I43)</f>
        <v>0</v>
      </c>
      <c r="F43" s="20"/>
      <c r="G43" s="20"/>
      <c r="H43" s="20"/>
      <c r="I43" s="45"/>
      <c r="J43" s="45" t="str">
        <f>IF(AND(H43=0,I43=0)," - ",ROUND(I43*100/H43,1))</f>
        <v> - </v>
      </c>
      <c r="K43" s="46"/>
    </row>
    <row r="44" spans="1:11" ht="15">
      <c r="A44" s="17"/>
      <c r="B44" s="18"/>
      <c r="C44" s="19"/>
      <c r="D44" s="64"/>
      <c r="E44" s="20" t="str">
        <f t="shared" si="3"/>
        <v>0</v>
      </c>
      <c r="F44" s="20"/>
      <c r="G44" s="20"/>
      <c r="H44" s="20"/>
      <c r="I44" s="45"/>
      <c r="J44" s="45" t="str">
        <f t="shared" si="4"/>
        <v> - </v>
      </c>
      <c r="K44" s="46"/>
    </row>
    <row r="45" spans="1:11" ht="15">
      <c r="A45" s="21"/>
      <c r="B45" s="18"/>
      <c r="C45" s="19"/>
      <c r="D45" s="64"/>
      <c r="E45" s="20" t="str">
        <f t="shared" si="3"/>
        <v>0</v>
      </c>
      <c r="F45" s="20"/>
      <c r="G45" s="20"/>
      <c r="H45" s="20"/>
      <c r="I45" s="45"/>
      <c r="J45" s="45" t="str">
        <f t="shared" si="4"/>
        <v> - </v>
      </c>
      <c r="K45" s="46"/>
    </row>
    <row r="46" spans="1:11" ht="15">
      <c r="A46" s="21"/>
      <c r="B46" s="18"/>
      <c r="C46" s="19"/>
      <c r="D46" s="64"/>
      <c r="E46" s="20" t="str">
        <f t="shared" si="3"/>
        <v>0</v>
      </c>
      <c r="F46" s="20"/>
      <c r="G46" s="20"/>
      <c r="H46" s="20"/>
      <c r="I46" s="45"/>
      <c r="J46" s="45" t="str">
        <f t="shared" si="4"/>
        <v> - </v>
      </c>
      <c r="K46" s="46"/>
    </row>
    <row r="47" spans="1:11" ht="15">
      <c r="A47" s="21"/>
      <c r="B47" s="18"/>
      <c r="C47" s="19"/>
      <c r="D47" s="64"/>
      <c r="E47" s="20" t="str">
        <f t="shared" si="3"/>
        <v>0</v>
      </c>
      <c r="F47" s="20"/>
      <c r="G47" s="20"/>
      <c r="H47" s="20"/>
      <c r="I47" s="45"/>
      <c r="J47" s="45" t="str">
        <f t="shared" si="4"/>
        <v> - </v>
      </c>
      <c r="K47" s="46"/>
    </row>
    <row r="48" spans="1:11" ht="15">
      <c r="A48" s="21"/>
      <c r="B48" s="18"/>
      <c r="C48" s="19"/>
      <c r="D48" s="64"/>
      <c r="E48" s="20" t="str">
        <f t="shared" si="3"/>
        <v>0</v>
      </c>
      <c r="F48" s="20"/>
      <c r="G48" s="20"/>
      <c r="H48" s="20"/>
      <c r="I48" s="45"/>
      <c r="J48" s="45" t="str">
        <f t="shared" si="4"/>
        <v> - </v>
      </c>
      <c r="K48" s="46"/>
    </row>
    <row r="49" spans="1:11" ht="15">
      <c r="A49" s="21"/>
      <c r="B49" s="18"/>
      <c r="C49" s="19"/>
      <c r="D49" s="20"/>
      <c r="E49" s="20" t="str">
        <f t="shared" si="3"/>
        <v>0</v>
      </c>
      <c r="F49" s="20"/>
      <c r="G49" s="20"/>
      <c r="H49" s="20"/>
      <c r="I49" s="45"/>
      <c r="J49" s="45" t="str">
        <f t="shared" si="4"/>
        <v> - </v>
      </c>
      <c r="K49" s="46"/>
    </row>
    <row r="50" spans="1:11" ht="15">
      <c r="A50" s="21"/>
      <c r="B50" s="18"/>
      <c r="C50" s="19"/>
      <c r="D50" s="20"/>
      <c r="E50" s="20" t="str">
        <f t="shared" si="3"/>
        <v>0</v>
      </c>
      <c r="F50" s="20"/>
      <c r="G50" s="20"/>
      <c r="H50" s="20"/>
      <c r="I50" s="45"/>
      <c r="J50" s="45" t="str">
        <f t="shared" si="4"/>
        <v> - </v>
      </c>
      <c r="K50" s="46"/>
    </row>
    <row r="51" spans="1:11" ht="15">
      <c r="A51" s="21"/>
      <c r="B51" s="18"/>
      <c r="C51" s="19"/>
      <c r="D51" s="20"/>
      <c r="E51" s="20" t="str">
        <f t="shared" si="3"/>
        <v>0</v>
      </c>
      <c r="F51" s="20"/>
      <c r="G51" s="20"/>
      <c r="H51" s="20"/>
      <c r="I51" s="45"/>
      <c r="J51" s="45" t="str">
        <f>IF(AND(H51=0,I51=0)," - ",ROUND(I51*100/H51,1))</f>
        <v> - </v>
      </c>
      <c r="K51" s="46"/>
    </row>
    <row r="52" spans="1:11" ht="15">
      <c r="A52" s="17"/>
      <c r="B52" s="18"/>
      <c r="C52" s="19"/>
      <c r="D52" s="20"/>
      <c r="E52" s="20" t="str">
        <f t="shared" si="3"/>
        <v>0</v>
      </c>
      <c r="F52" s="20"/>
      <c r="G52" s="20"/>
      <c r="H52" s="20"/>
      <c r="I52" s="45"/>
      <c r="J52" s="45" t="str">
        <f>IF(AND(H52=0,I52=0)," - ",ROUND(I52*100/H52,1))</f>
        <v> - </v>
      </c>
      <c r="K52" s="46"/>
    </row>
    <row r="53" spans="1:11" ht="18">
      <c r="A53" s="47"/>
      <c r="B53" s="48"/>
      <c r="C53" s="49" t="s">
        <v>96</v>
      </c>
      <c r="D53" s="50">
        <f aca="true" t="shared" si="5" ref="D53:I53">SUM(D41:D52)</f>
        <v>8</v>
      </c>
      <c r="E53" s="50">
        <f t="shared" si="5"/>
        <v>83</v>
      </c>
      <c r="F53" s="50">
        <f t="shared" si="5"/>
        <v>6</v>
      </c>
      <c r="G53" s="50">
        <f t="shared" si="5"/>
        <v>29</v>
      </c>
      <c r="H53" s="50">
        <f t="shared" si="5"/>
        <v>13</v>
      </c>
      <c r="I53" s="51">
        <f t="shared" si="5"/>
        <v>7</v>
      </c>
      <c r="J53" s="51">
        <f>IF(H53="0","0",ROUND(I53*100/H53,1))</f>
        <v>53.8</v>
      </c>
      <c r="K53" s="52">
        <f>SUM(K41:K52)</f>
        <v>20</v>
      </c>
    </row>
  </sheetData>
  <sheetProtection/>
  <printOptions/>
  <pageMargins left="0.75" right="0.75" top="1" bottom="1" header="0.5118055555555556" footer="0.5118055555555556"/>
  <pageSetup fitToHeight="1" fitToWidth="1" horizontalDpi="300" verticalDpi="300" orientation="portrait" paperSize="9" scale="8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List24">
    <pageSetUpPr fitToPage="1"/>
  </sheetPr>
  <dimension ref="A1:L160"/>
  <sheetViews>
    <sheetView showGridLines="0" zoomScale="75" zoomScaleNormal="75" zoomScalePageLayoutView="0" workbookViewId="0" topLeftCell="A1">
      <selection activeCell="A41" sqref="A41"/>
    </sheetView>
  </sheetViews>
  <sheetFormatPr defaultColWidth="9.796875" defaultRowHeight="15.75"/>
  <cols>
    <col min="1" max="1" width="6.19921875" style="22" customWidth="1"/>
    <col min="2" max="2" width="1.8984375" style="22" customWidth="1"/>
    <col min="3" max="3" width="15.69921875" style="22" customWidth="1"/>
    <col min="4" max="4" width="5.296875" style="22" customWidth="1"/>
    <col min="5" max="5" width="8" style="22" customWidth="1"/>
    <col min="6" max="6" width="6.8984375" style="22" customWidth="1"/>
    <col min="7" max="7" width="8.796875" style="22" customWidth="1"/>
    <col min="8" max="8" width="6.09765625" style="22" customWidth="1"/>
    <col min="9" max="9" width="7.09765625" style="22" customWidth="1"/>
    <col min="10" max="10" width="5.796875" style="22" customWidth="1"/>
    <col min="11" max="11" width="6.8984375" style="22" customWidth="1"/>
    <col min="12" max="12" width="2.796875" style="22" customWidth="1"/>
    <col min="13" max="16384" width="9.796875" style="22" customWidth="1"/>
  </cols>
  <sheetData>
    <row r="1" ht="15">
      <c r="J1" s="23"/>
    </row>
    <row r="2" spans="1:8" ht="15">
      <c r="A2" s="22" t="s">
        <v>76</v>
      </c>
      <c r="D2" s="22" t="e">
        <f>rozpis!#REF!</f>
        <v>#REF!</v>
      </c>
      <c r="F2" s="22" t="s">
        <v>77</v>
      </c>
      <c r="H2" s="22">
        <f>rozpis!A16+rozpis!A29</f>
        <v>20</v>
      </c>
    </row>
    <row r="4" spans="1:9" ht="23.25">
      <c r="A4" s="24" t="s">
        <v>78</v>
      </c>
      <c r="E4" s="24">
        <f>rozpis!F32</f>
        <v>0</v>
      </c>
      <c r="G4" s="24" t="s">
        <v>79</v>
      </c>
      <c r="I4" s="25" t="e">
        <f>rozpis!#REF!</f>
        <v>#REF!</v>
      </c>
    </row>
    <row r="5" spans="1:10" ht="30">
      <c r="A5" s="26" t="s">
        <v>80</v>
      </c>
      <c r="B5" s="27"/>
      <c r="C5" s="27" t="e">
        <f>rozpis!#REF!</f>
        <v>#REF!</v>
      </c>
      <c r="F5" s="27"/>
      <c r="G5" s="28">
        <f>E32</f>
        <v>0</v>
      </c>
      <c r="H5" s="28" t="s">
        <v>81</v>
      </c>
      <c r="I5" s="28">
        <f>E35</f>
        <v>0</v>
      </c>
      <c r="J5" s="27"/>
    </row>
    <row r="6" spans="1:10" ht="30">
      <c r="A6" s="29">
        <f>IF(G5&gt;I5,1,0)</f>
        <v>0</v>
      </c>
      <c r="B6" s="27"/>
      <c r="C6" s="29">
        <f>IF(I5&gt;G5,1,0)</f>
        <v>0</v>
      </c>
      <c r="F6" s="30" t="s">
        <v>82</v>
      </c>
      <c r="G6" s="31"/>
      <c r="H6" s="31" t="s">
        <v>81</v>
      </c>
      <c r="I6" s="31"/>
      <c r="J6" s="32" t="s">
        <v>83</v>
      </c>
    </row>
    <row r="7" spans="1:4" ht="15">
      <c r="A7" s="22" t="s">
        <v>84</v>
      </c>
      <c r="C7" s="22" t="e">
        <f>rozpis!#REF!</f>
        <v>#REF!</v>
      </c>
      <c r="D7" s="22" t="e">
        <f>rozpis!#REF!</f>
        <v>#REF!</v>
      </c>
    </row>
    <row r="9" spans="1:12" ht="18" customHeight="1">
      <c r="A9" s="33" t="s">
        <v>85</v>
      </c>
      <c r="B9" s="34"/>
      <c r="C9" s="34"/>
      <c r="D9" s="35"/>
      <c r="E9" s="36" t="s">
        <v>86</v>
      </c>
      <c r="F9" s="36" t="s">
        <v>87</v>
      </c>
      <c r="G9" s="36" t="s">
        <v>88</v>
      </c>
      <c r="H9" s="37" t="s">
        <v>89</v>
      </c>
      <c r="I9" s="38"/>
      <c r="J9" s="38"/>
      <c r="K9" s="39" t="s">
        <v>90</v>
      </c>
      <c r="L9" s="66"/>
    </row>
    <row r="10" spans="1:12" ht="18" customHeight="1">
      <c r="A10" s="9" t="s">
        <v>32</v>
      </c>
      <c r="B10" s="11"/>
      <c r="C10" s="10" t="s">
        <v>33</v>
      </c>
      <c r="D10" s="12" t="s">
        <v>91</v>
      </c>
      <c r="E10" s="12" t="s">
        <v>92</v>
      </c>
      <c r="F10" s="40"/>
      <c r="G10" s="40"/>
      <c r="H10" s="12" t="s">
        <v>93</v>
      </c>
      <c r="I10" s="41" t="s">
        <v>94</v>
      </c>
      <c r="J10" s="41" t="s">
        <v>95</v>
      </c>
      <c r="K10" s="42" t="s">
        <v>92</v>
      </c>
      <c r="L10" s="66"/>
    </row>
    <row r="11" spans="1:12" ht="18" customHeight="1">
      <c r="A11" s="13">
        <f>soupiska!C11</f>
        <v>12</v>
      </c>
      <c r="B11" s="15"/>
      <c r="C11" s="14" t="str">
        <f>soupiska!E11</f>
        <v>Čechovský Marek</v>
      </c>
      <c r="D11" s="16">
        <v>0</v>
      </c>
      <c r="E11" s="16">
        <f aca="true" t="shared" si="0" ref="E11:E31">IF(D11=0,"",3*F11+2*G11+I11)</f>
      </c>
      <c r="F11" s="20"/>
      <c r="G11" s="20"/>
      <c r="H11" s="20"/>
      <c r="I11" s="45"/>
      <c r="J11" s="45" t="str">
        <f aca="true" t="shared" si="1" ref="J11:J31">IF(AND(H11=0,I11=0)," - ",ROUND(I11*100/H11,1))</f>
        <v> - </v>
      </c>
      <c r="K11" s="46"/>
      <c r="L11" s="66"/>
    </row>
    <row r="12" spans="1:12" ht="18" customHeight="1">
      <c r="A12" s="21">
        <f>soupiska!C12</f>
        <v>0</v>
      </c>
      <c r="B12" s="18"/>
      <c r="C12" s="19" t="str">
        <f>soupiska!E12</f>
        <v>Dostál Radek</v>
      </c>
      <c r="D12" s="20">
        <v>0</v>
      </c>
      <c r="E12" s="20">
        <f t="shared" si="0"/>
      </c>
      <c r="F12" s="20"/>
      <c r="G12" s="20"/>
      <c r="H12" s="20"/>
      <c r="I12" s="45"/>
      <c r="J12" s="45" t="str">
        <f t="shared" si="1"/>
        <v> - </v>
      </c>
      <c r="K12" s="46"/>
      <c r="L12" s="66"/>
    </row>
    <row r="13" spans="1:12" ht="18" customHeight="1">
      <c r="A13" s="21">
        <f>soupiska!C13</f>
        <v>14</v>
      </c>
      <c r="B13" s="18"/>
      <c r="C13" s="19" t="str">
        <f>soupiska!E13</f>
        <v>Ducháček Ludvík</v>
      </c>
      <c r="D13" s="20">
        <v>0</v>
      </c>
      <c r="E13" s="20">
        <f t="shared" si="0"/>
      </c>
      <c r="F13" s="20"/>
      <c r="G13" s="20"/>
      <c r="H13" s="20"/>
      <c r="I13" s="45"/>
      <c r="J13" s="45" t="str">
        <f t="shared" si="1"/>
        <v> - </v>
      </c>
      <c r="K13" s="46"/>
      <c r="L13" s="66"/>
    </row>
    <row r="14" spans="1:12" ht="18" customHeight="1">
      <c r="A14" s="21">
        <f>soupiska!C14</f>
        <v>20</v>
      </c>
      <c r="B14" s="18"/>
      <c r="C14" s="19" t="str">
        <f>soupiska!E14</f>
        <v>Dvořák Milan</v>
      </c>
      <c r="D14" s="20">
        <v>0</v>
      </c>
      <c r="E14" s="20">
        <f t="shared" si="0"/>
      </c>
      <c r="F14" s="20"/>
      <c r="G14" s="20"/>
      <c r="H14" s="20"/>
      <c r="I14" s="45"/>
      <c r="J14" s="45" t="str">
        <f t="shared" si="1"/>
        <v> - </v>
      </c>
      <c r="K14" s="46"/>
      <c r="L14" s="66"/>
    </row>
    <row r="15" spans="1:12" ht="18" customHeight="1">
      <c r="A15" s="21">
        <f>soupiska!C15</f>
        <v>4</v>
      </c>
      <c r="B15" s="18"/>
      <c r="C15" s="19" t="str">
        <f>soupiska!E15</f>
        <v>Fiksa Ondřej</v>
      </c>
      <c r="D15" s="20">
        <v>0</v>
      </c>
      <c r="E15" s="20">
        <f t="shared" si="0"/>
      </c>
      <c r="F15" s="20"/>
      <c r="G15" s="20"/>
      <c r="H15" s="20"/>
      <c r="I15" s="45"/>
      <c r="J15" s="45" t="str">
        <f t="shared" si="1"/>
        <v> - </v>
      </c>
      <c r="K15" s="46"/>
      <c r="L15" s="66"/>
    </row>
    <row r="16" spans="1:12" ht="18" customHeight="1">
      <c r="A16" s="21">
        <f>soupiska!C16</f>
        <v>15</v>
      </c>
      <c r="B16" s="18"/>
      <c r="C16" s="19" t="str">
        <f>soupiska!E16</f>
        <v>Hedvičák Jaroslav</v>
      </c>
      <c r="D16" s="20">
        <v>0</v>
      </c>
      <c r="E16" s="20">
        <f>IF(D16=0,"",3*F16+2*G16+I16)</f>
      </c>
      <c r="F16" s="20"/>
      <c r="G16" s="20"/>
      <c r="H16" s="20"/>
      <c r="I16" s="45"/>
      <c r="J16" s="45" t="str">
        <f>IF(AND(H16=0,I16=0)," - ",ROUND(I16*100/H16,1))</f>
        <v> - </v>
      </c>
      <c r="K16" s="46"/>
      <c r="L16" s="66"/>
    </row>
    <row r="17" spans="1:12" ht="18" customHeight="1">
      <c r="A17" s="21">
        <f>soupiska!C17</f>
        <v>10</v>
      </c>
      <c r="B17" s="18"/>
      <c r="C17" s="19" t="str">
        <f>soupiska!E17</f>
        <v>Krontorád Pavel</v>
      </c>
      <c r="D17" s="20">
        <v>0</v>
      </c>
      <c r="E17" s="20">
        <f>IF(D17=0,"",3*F17+2*G17+I17)</f>
      </c>
      <c r="F17" s="20"/>
      <c r="G17" s="20"/>
      <c r="H17" s="20"/>
      <c r="I17" s="45"/>
      <c r="J17" s="45" t="str">
        <f>IF(AND(H17=0,I17=0)," - ",ROUND(I17*100/H17,1))</f>
        <v> - </v>
      </c>
      <c r="K17" s="46"/>
      <c r="L17" s="66"/>
    </row>
    <row r="18" spans="1:12" ht="18" customHeight="1">
      <c r="A18" s="21">
        <f>soupiska!C18</f>
        <v>7</v>
      </c>
      <c r="B18" s="18"/>
      <c r="C18" s="19" t="str">
        <f>soupiska!E18</f>
        <v>Krontorád Vít</v>
      </c>
      <c r="D18" s="20">
        <v>0</v>
      </c>
      <c r="E18" s="20">
        <f t="shared" si="0"/>
      </c>
      <c r="F18" s="20"/>
      <c r="G18" s="20"/>
      <c r="H18" s="20"/>
      <c r="I18" s="45"/>
      <c r="J18" s="45" t="str">
        <f t="shared" si="1"/>
        <v> - </v>
      </c>
      <c r="K18" s="46"/>
      <c r="L18" s="66"/>
    </row>
    <row r="19" spans="1:12" ht="18" customHeight="1">
      <c r="A19" s="21">
        <f>soupiska!C19</f>
        <v>6</v>
      </c>
      <c r="B19" s="18"/>
      <c r="C19" s="19" t="str">
        <f>soupiska!E19</f>
        <v>Krška Josef</v>
      </c>
      <c r="D19" s="20">
        <v>0</v>
      </c>
      <c r="E19" s="20">
        <f t="shared" si="0"/>
      </c>
      <c r="F19" s="20"/>
      <c r="G19" s="20"/>
      <c r="H19" s="20"/>
      <c r="I19" s="45"/>
      <c r="J19" s="45" t="str">
        <f t="shared" si="1"/>
        <v> - </v>
      </c>
      <c r="K19" s="46"/>
      <c r="L19" s="66"/>
    </row>
    <row r="20" spans="1:12" ht="18" customHeight="1">
      <c r="A20" s="21">
        <f>soupiska!C20</f>
        <v>18</v>
      </c>
      <c r="B20" s="18"/>
      <c r="C20" s="19" t="str">
        <f>soupiska!E20</f>
        <v>Maca Radek</v>
      </c>
      <c r="D20" s="20">
        <v>0</v>
      </c>
      <c r="E20" s="20">
        <f t="shared" si="0"/>
      </c>
      <c r="F20" s="20"/>
      <c r="G20" s="20"/>
      <c r="H20" s="20"/>
      <c r="I20" s="45"/>
      <c r="J20" s="45" t="str">
        <f t="shared" si="1"/>
        <v> - </v>
      </c>
      <c r="K20" s="46"/>
      <c r="L20" s="66"/>
    </row>
    <row r="21" spans="1:12" ht="18" customHeight="1">
      <c r="A21" s="21">
        <f>soupiska!C21</f>
        <v>17</v>
      </c>
      <c r="B21" s="18"/>
      <c r="C21" s="19" t="str">
        <f>soupiska!E21</f>
        <v>Müller Tomáš</v>
      </c>
      <c r="D21" s="20">
        <v>0</v>
      </c>
      <c r="E21" s="20">
        <f t="shared" si="0"/>
      </c>
      <c r="F21" s="20"/>
      <c r="G21" s="20"/>
      <c r="H21" s="20"/>
      <c r="I21" s="45"/>
      <c r="J21" s="45" t="str">
        <f t="shared" si="1"/>
        <v> - </v>
      </c>
      <c r="K21" s="46"/>
      <c r="L21" s="66"/>
    </row>
    <row r="22" spans="1:12" ht="18" customHeight="1">
      <c r="A22" s="21">
        <f>soupiska!C22</f>
        <v>17</v>
      </c>
      <c r="B22" s="18"/>
      <c r="C22" s="19" t="str">
        <f>soupiska!E22</f>
        <v>Müller Petr</v>
      </c>
      <c r="D22" s="20">
        <v>0</v>
      </c>
      <c r="E22" s="20">
        <f t="shared" si="0"/>
      </c>
      <c r="F22" s="20"/>
      <c r="G22" s="20"/>
      <c r="H22" s="20"/>
      <c r="I22" s="45"/>
      <c r="J22" s="45" t="str">
        <f t="shared" si="1"/>
        <v> - </v>
      </c>
      <c r="K22" s="46"/>
      <c r="L22" s="66"/>
    </row>
    <row r="23" spans="1:12" ht="18" customHeight="1">
      <c r="A23" s="21">
        <f>soupiska!C23</f>
        <v>16</v>
      </c>
      <c r="B23" s="18"/>
      <c r="C23" s="19" t="str">
        <f>soupiska!E23</f>
        <v>Nepustil Petr</v>
      </c>
      <c r="D23" s="20">
        <v>0</v>
      </c>
      <c r="E23" s="20">
        <f t="shared" si="0"/>
      </c>
      <c r="F23" s="20"/>
      <c r="G23" s="20"/>
      <c r="H23" s="20"/>
      <c r="I23" s="45"/>
      <c r="J23" s="45" t="str">
        <f t="shared" si="1"/>
        <v> - </v>
      </c>
      <c r="K23" s="46"/>
      <c r="L23" s="66"/>
    </row>
    <row r="24" spans="1:12" ht="18" customHeight="1">
      <c r="A24" s="21">
        <f>soupiska!C24</f>
        <v>8</v>
      </c>
      <c r="B24" s="18"/>
      <c r="C24" s="19" t="str">
        <f>soupiska!E24</f>
        <v>Petr Martin</v>
      </c>
      <c r="D24" s="20">
        <v>0</v>
      </c>
      <c r="E24" s="20">
        <f t="shared" si="0"/>
      </c>
      <c r="F24" s="20"/>
      <c r="G24" s="20"/>
      <c r="H24" s="20"/>
      <c r="I24" s="45"/>
      <c r="J24" s="45" t="str">
        <f t="shared" si="1"/>
        <v> - </v>
      </c>
      <c r="K24" s="46"/>
      <c r="L24" s="66"/>
    </row>
    <row r="25" spans="1:12" ht="18" customHeight="1">
      <c r="A25" s="21">
        <f>soupiska!C25</f>
        <v>0</v>
      </c>
      <c r="B25" s="18"/>
      <c r="C25" s="19" t="str">
        <f>soupiska!E25</f>
        <v>Teplý Petr</v>
      </c>
      <c r="D25" s="20">
        <v>0</v>
      </c>
      <c r="E25" s="20">
        <f t="shared" si="0"/>
      </c>
      <c r="F25" s="20"/>
      <c r="G25" s="20"/>
      <c r="H25" s="20"/>
      <c r="I25" s="45"/>
      <c r="J25" s="45" t="str">
        <f t="shared" si="1"/>
        <v> - </v>
      </c>
      <c r="K25" s="46"/>
      <c r="L25" s="66"/>
    </row>
    <row r="26" spans="1:12" ht="18" customHeight="1">
      <c r="A26" s="21">
        <f>soupiska!C26</f>
        <v>9</v>
      </c>
      <c r="B26" s="18"/>
      <c r="C26" s="19" t="str">
        <f>soupiska!E26</f>
        <v>Rychtář Jan</v>
      </c>
      <c r="D26" s="20">
        <v>0</v>
      </c>
      <c r="E26" s="20">
        <f t="shared" si="0"/>
      </c>
      <c r="F26" s="20"/>
      <c r="G26" s="20"/>
      <c r="H26" s="20"/>
      <c r="I26" s="45"/>
      <c r="J26" s="45" t="str">
        <f t="shared" si="1"/>
        <v> - </v>
      </c>
      <c r="K26" s="46"/>
      <c r="L26" s="66"/>
    </row>
    <row r="27" spans="1:12" ht="18" customHeight="1">
      <c r="A27" s="21">
        <f>soupiska!C27</f>
        <v>14</v>
      </c>
      <c r="B27" s="18"/>
      <c r="C27" s="19" t="str">
        <f>soupiska!E27</f>
        <v>Slezák Jakub</v>
      </c>
      <c r="D27" s="20">
        <v>0</v>
      </c>
      <c r="E27" s="20">
        <f t="shared" si="0"/>
      </c>
      <c r="F27" s="20"/>
      <c r="G27" s="20"/>
      <c r="H27" s="20"/>
      <c r="I27" s="45"/>
      <c r="J27" s="45" t="str">
        <f t="shared" si="1"/>
        <v> - </v>
      </c>
      <c r="K27" s="46"/>
      <c r="L27" s="66"/>
    </row>
    <row r="28" spans="1:12" ht="18" customHeight="1">
      <c r="A28" s="21">
        <f>soupiska!C28</f>
        <v>5</v>
      </c>
      <c r="B28" s="18"/>
      <c r="C28" s="19" t="str">
        <f>soupiska!E28</f>
        <v>Straka Tomáš</v>
      </c>
      <c r="D28" s="20">
        <v>0</v>
      </c>
      <c r="E28" s="20">
        <f t="shared" si="0"/>
      </c>
      <c r="F28" s="20"/>
      <c r="G28" s="20"/>
      <c r="H28" s="20"/>
      <c r="I28" s="45"/>
      <c r="J28" s="45" t="str">
        <f t="shared" si="1"/>
        <v> - </v>
      </c>
      <c r="K28" s="46"/>
      <c r="L28" s="66"/>
    </row>
    <row r="29" spans="1:12" ht="18" customHeight="1">
      <c r="A29" s="21">
        <f>soupiska!C29</f>
        <v>21</v>
      </c>
      <c r="B29" s="18"/>
      <c r="C29" s="19" t="str">
        <f>soupiska!E29</f>
        <v>Stríž Rostislav</v>
      </c>
      <c r="D29" s="20">
        <v>0</v>
      </c>
      <c r="E29" s="20">
        <f t="shared" si="0"/>
      </c>
      <c r="F29" s="20"/>
      <c r="G29" s="20"/>
      <c r="H29" s="20"/>
      <c r="I29" s="45"/>
      <c r="J29" s="45" t="str">
        <f t="shared" si="1"/>
        <v> - </v>
      </c>
      <c r="K29" s="46"/>
      <c r="L29" s="66"/>
    </row>
    <row r="30" spans="1:12" ht="18" customHeight="1">
      <c r="A30" s="21">
        <f>soupiska!C30</f>
        <v>0</v>
      </c>
      <c r="B30" s="18"/>
      <c r="C30" s="19" t="str">
        <f>soupiska!E30</f>
        <v>Šulc Michal</v>
      </c>
      <c r="D30" s="20">
        <v>0</v>
      </c>
      <c r="E30" s="20">
        <f t="shared" si="0"/>
      </c>
      <c r="F30" s="20"/>
      <c r="G30" s="20"/>
      <c r="H30" s="20"/>
      <c r="I30" s="45"/>
      <c r="J30" s="45" t="str">
        <f t="shared" si="1"/>
        <v> - </v>
      </c>
      <c r="K30" s="46"/>
      <c r="L30" s="66"/>
    </row>
    <row r="31" spans="1:12" ht="18" customHeight="1">
      <c r="A31" s="21">
        <f>soupiska!C31</f>
        <v>0</v>
      </c>
      <c r="B31" s="18"/>
      <c r="C31" s="19" t="str">
        <f>soupiska!E31</f>
        <v>Trojan Pavel</v>
      </c>
      <c r="D31" s="20">
        <v>0</v>
      </c>
      <c r="E31" s="20">
        <f t="shared" si="0"/>
      </c>
      <c r="F31" s="20"/>
      <c r="G31" s="20"/>
      <c r="H31" s="20"/>
      <c r="I31" s="45"/>
      <c r="J31" s="45" t="str">
        <f t="shared" si="1"/>
        <v> - </v>
      </c>
      <c r="K31" s="46"/>
      <c r="L31" s="66"/>
    </row>
    <row r="32" spans="1:12" ht="18" customHeight="1">
      <c r="A32" s="47"/>
      <c r="B32" s="48"/>
      <c r="C32" s="49" t="s">
        <v>96</v>
      </c>
      <c r="D32" s="50">
        <f aca="true" t="shared" si="2" ref="D32:I32">SUM(D11:D31)</f>
        <v>0</v>
      </c>
      <c r="E32" s="50">
        <f t="shared" si="2"/>
        <v>0</v>
      </c>
      <c r="F32" s="50">
        <f t="shared" si="2"/>
        <v>0</v>
      </c>
      <c r="G32" s="50">
        <f t="shared" si="2"/>
        <v>0</v>
      </c>
      <c r="H32" s="50">
        <f t="shared" si="2"/>
        <v>0</v>
      </c>
      <c r="I32" s="51">
        <f t="shared" si="2"/>
        <v>0</v>
      </c>
      <c r="J32" s="51" t="e">
        <f>IF(H32="0","0",ROUND(I32*100/H32,1))</f>
        <v>#DIV/0!</v>
      </c>
      <c r="K32" s="52">
        <f>SUM(K11:K31)</f>
        <v>0</v>
      </c>
      <c r="L32" s="66"/>
    </row>
    <row r="33" spans="1:12" ht="18" customHeight="1">
      <c r="A33" s="55"/>
      <c r="B33" s="55"/>
      <c r="C33" s="55"/>
      <c r="D33" s="56"/>
      <c r="E33" s="56"/>
      <c r="F33" s="56"/>
      <c r="G33" s="56"/>
      <c r="H33" s="56"/>
      <c r="I33" s="56"/>
      <c r="J33" s="56"/>
      <c r="K33" s="56"/>
      <c r="L33" s="78"/>
    </row>
    <row r="34" spans="1:11" ht="18" customHeight="1">
      <c r="A34" s="55"/>
      <c r="B34" s="55"/>
      <c r="C34" s="55"/>
      <c r="D34" s="56"/>
      <c r="E34" s="56"/>
      <c r="F34" s="56"/>
      <c r="G34" s="56"/>
      <c r="H34" s="56"/>
      <c r="I34" s="56"/>
      <c r="J34" s="56"/>
      <c r="K34" s="56"/>
    </row>
    <row r="35" spans="1:12" ht="18" customHeight="1">
      <c r="A35" s="57"/>
      <c r="B35" s="58"/>
      <c r="C35" s="59" t="s">
        <v>97</v>
      </c>
      <c r="D35" s="60">
        <f>D53</f>
        <v>0</v>
      </c>
      <c r="E35" s="60">
        <f>F35*3+G35*2+I35</f>
        <v>0</v>
      </c>
      <c r="F35" s="60">
        <f>F53</f>
        <v>0</v>
      </c>
      <c r="G35" s="60">
        <f>G53</f>
        <v>0</v>
      </c>
      <c r="H35" s="60">
        <f>H53</f>
        <v>0</v>
      </c>
      <c r="I35" s="61">
        <f>I53</f>
        <v>0</v>
      </c>
      <c r="J35" s="61" t="e">
        <f>IF(H35="0","0",ROUND(I35*100/H35,1))</f>
        <v>#DIV/0!</v>
      </c>
      <c r="K35" s="62">
        <f>K53</f>
        <v>0</v>
      </c>
      <c r="L35" s="66"/>
    </row>
    <row r="36" spans="1:11" ht="1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9" spans="1:11" ht="15">
      <c r="A39" s="33" t="s">
        <v>85</v>
      </c>
      <c r="B39" s="34"/>
      <c r="C39" s="34"/>
      <c r="D39" s="35"/>
      <c r="E39" s="36" t="s">
        <v>86</v>
      </c>
      <c r="F39" s="36" t="s">
        <v>87</v>
      </c>
      <c r="G39" s="36" t="s">
        <v>88</v>
      </c>
      <c r="H39" s="37" t="s">
        <v>89</v>
      </c>
      <c r="I39" s="38"/>
      <c r="J39" s="38"/>
      <c r="K39" s="39" t="s">
        <v>90</v>
      </c>
    </row>
    <row r="40" spans="1:11" ht="15">
      <c r="A40" s="9" t="s">
        <v>32</v>
      </c>
      <c r="B40" s="11"/>
      <c r="C40" s="10" t="s">
        <v>33</v>
      </c>
      <c r="D40" s="12" t="s">
        <v>91</v>
      </c>
      <c r="E40" s="12" t="s">
        <v>92</v>
      </c>
      <c r="F40" s="40"/>
      <c r="G40" s="40"/>
      <c r="H40" s="12" t="s">
        <v>93</v>
      </c>
      <c r="I40" s="41" t="s">
        <v>94</v>
      </c>
      <c r="J40" s="41" t="s">
        <v>95</v>
      </c>
      <c r="K40" s="42" t="s">
        <v>92</v>
      </c>
    </row>
    <row r="41" spans="1:11" ht="15">
      <c r="A41" s="21"/>
      <c r="B41" s="18"/>
      <c r="C41" s="19" t="s">
        <v>98</v>
      </c>
      <c r="D41" s="20"/>
      <c r="E41" s="20" t="str">
        <f aca="true" t="shared" si="3" ref="E41:E52">IF(D41=0," - ",3*F41+2*G41+I41)</f>
        <v> - </v>
      </c>
      <c r="F41" s="20"/>
      <c r="G41" s="20"/>
      <c r="H41" s="20"/>
      <c r="I41" s="45"/>
      <c r="J41" s="45" t="str">
        <f aca="true" t="shared" si="4" ref="J41:J52">IF(AND(H41=0,I41=0)," - ",ROUND(I41*100/H41,1))</f>
        <v> - </v>
      </c>
      <c r="K41" s="46"/>
    </row>
    <row r="42" spans="1:11" ht="15">
      <c r="A42" s="21"/>
      <c r="B42" s="18"/>
      <c r="C42" s="19"/>
      <c r="D42" s="20"/>
      <c r="E42" s="20" t="str">
        <f t="shared" si="3"/>
        <v> - </v>
      </c>
      <c r="F42" s="20"/>
      <c r="G42" s="20"/>
      <c r="H42" s="20"/>
      <c r="I42" s="45"/>
      <c r="J42" s="45" t="str">
        <f t="shared" si="4"/>
        <v> - </v>
      </c>
      <c r="K42" s="46"/>
    </row>
    <row r="43" spans="1:11" ht="15">
      <c r="A43" s="21"/>
      <c r="B43" s="18"/>
      <c r="C43" s="19"/>
      <c r="D43" s="20"/>
      <c r="E43" s="20" t="str">
        <f t="shared" si="3"/>
        <v> - </v>
      </c>
      <c r="F43" s="20"/>
      <c r="G43" s="20"/>
      <c r="H43" s="20"/>
      <c r="I43" s="45"/>
      <c r="J43" s="45" t="str">
        <f t="shared" si="4"/>
        <v> - </v>
      </c>
      <c r="K43" s="46"/>
    </row>
    <row r="44" spans="1:11" ht="15">
      <c r="A44" s="21"/>
      <c r="B44" s="18"/>
      <c r="C44" s="19"/>
      <c r="D44" s="20"/>
      <c r="E44" s="20" t="str">
        <f t="shared" si="3"/>
        <v> - </v>
      </c>
      <c r="F44" s="20"/>
      <c r="G44" s="20"/>
      <c r="H44" s="20"/>
      <c r="I44" s="45"/>
      <c r="J44" s="45" t="str">
        <f t="shared" si="4"/>
        <v> - </v>
      </c>
      <c r="K44" s="46"/>
    </row>
    <row r="45" spans="1:11" ht="15">
      <c r="A45" s="21"/>
      <c r="B45" s="18"/>
      <c r="C45" s="19"/>
      <c r="D45" s="20"/>
      <c r="E45" s="20" t="str">
        <f t="shared" si="3"/>
        <v> - </v>
      </c>
      <c r="F45" s="20"/>
      <c r="G45" s="20"/>
      <c r="H45" s="20"/>
      <c r="I45" s="45"/>
      <c r="J45" s="45" t="str">
        <f t="shared" si="4"/>
        <v> - </v>
      </c>
      <c r="K45" s="46"/>
    </row>
    <row r="46" spans="1:11" ht="15">
      <c r="A46" s="17"/>
      <c r="B46" s="18"/>
      <c r="C46" s="19"/>
      <c r="D46" s="20"/>
      <c r="E46" s="20" t="str">
        <f t="shared" si="3"/>
        <v> - </v>
      </c>
      <c r="F46" s="20"/>
      <c r="G46" s="20"/>
      <c r="H46" s="20"/>
      <c r="I46" s="45"/>
      <c r="J46" s="45" t="str">
        <f t="shared" si="4"/>
        <v> - </v>
      </c>
      <c r="K46" s="46"/>
    </row>
    <row r="47" spans="1:11" ht="15">
      <c r="A47" s="21"/>
      <c r="B47" s="18"/>
      <c r="C47" s="19"/>
      <c r="D47" s="20"/>
      <c r="E47" s="20" t="str">
        <f t="shared" si="3"/>
        <v> - </v>
      </c>
      <c r="F47" s="20"/>
      <c r="G47" s="20"/>
      <c r="H47" s="20"/>
      <c r="I47" s="45"/>
      <c r="J47" s="45" t="str">
        <f t="shared" si="4"/>
        <v> - </v>
      </c>
      <c r="K47" s="46"/>
    </row>
    <row r="48" spans="1:11" ht="15">
      <c r="A48" s="21"/>
      <c r="B48" s="18"/>
      <c r="C48" s="19"/>
      <c r="D48" s="20"/>
      <c r="E48" s="20" t="str">
        <f t="shared" si="3"/>
        <v> - </v>
      </c>
      <c r="F48" s="20"/>
      <c r="G48" s="20"/>
      <c r="H48" s="20"/>
      <c r="I48" s="45"/>
      <c r="J48" s="45" t="str">
        <f t="shared" si="4"/>
        <v> - </v>
      </c>
      <c r="K48" s="46"/>
    </row>
    <row r="49" spans="1:11" ht="15">
      <c r="A49" s="21"/>
      <c r="B49" s="18"/>
      <c r="C49" s="19"/>
      <c r="D49" s="20"/>
      <c r="E49" s="20" t="str">
        <f t="shared" si="3"/>
        <v> - </v>
      </c>
      <c r="F49" s="20"/>
      <c r="G49" s="20"/>
      <c r="H49" s="20"/>
      <c r="I49" s="45"/>
      <c r="J49" s="45" t="str">
        <f t="shared" si="4"/>
        <v> - </v>
      </c>
      <c r="K49" s="46"/>
    </row>
    <row r="50" spans="1:11" ht="15">
      <c r="A50" s="21"/>
      <c r="B50" s="18"/>
      <c r="C50" s="19"/>
      <c r="D50" s="20"/>
      <c r="E50" s="20" t="str">
        <f t="shared" si="3"/>
        <v> - </v>
      </c>
      <c r="F50" s="20"/>
      <c r="G50" s="20"/>
      <c r="H50" s="20"/>
      <c r="I50" s="45"/>
      <c r="J50" s="45" t="str">
        <f t="shared" si="4"/>
        <v> - </v>
      </c>
      <c r="K50" s="46"/>
    </row>
    <row r="51" spans="1:11" ht="15">
      <c r="A51" s="21"/>
      <c r="B51" s="18"/>
      <c r="C51" s="19"/>
      <c r="D51" s="20"/>
      <c r="E51" s="20" t="str">
        <f t="shared" si="3"/>
        <v> - </v>
      </c>
      <c r="F51" s="20"/>
      <c r="G51" s="20"/>
      <c r="H51" s="20"/>
      <c r="I51" s="45"/>
      <c r="J51" s="45" t="str">
        <f t="shared" si="4"/>
        <v> - </v>
      </c>
      <c r="K51" s="46"/>
    </row>
    <row r="52" spans="1:11" ht="15">
      <c r="A52" s="21"/>
      <c r="B52" s="18"/>
      <c r="C52" s="18"/>
      <c r="D52" s="20"/>
      <c r="E52" s="20" t="str">
        <f t="shared" si="3"/>
        <v> - </v>
      </c>
      <c r="F52" s="20"/>
      <c r="G52" s="20"/>
      <c r="H52" s="20"/>
      <c r="I52" s="45"/>
      <c r="J52" s="45" t="str">
        <f t="shared" si="4"/>
        <v> - </v>
      </c>
      <c r="K52" s="46"/>
    </row>
    <row r="53" spans="1:11" ht="18">
      <c r="A53" s="47"/>
      <c r="B53" s="48"/>
      <c r="C53" s="49" t="s">
        <v>96</v>
      </c>
      <c r="D53" s="50">
        <f aca="true" t="shared" si="5" ref="D53:I53">SUM(D41:D52)</f>
        <v>0</v>
      </c>
      <c r="E53" s="50">
        <f t="shared" si="5"/>
        <v>0</v>
      </c>
      <c r="F53" s="50">
        <f t="shared" si="5"/>
        <v>0</v>
      </c>
      <c r="G53" s="50">
        <f t="shared" si="5"/>
        <v>0</v>
      </c>
      <c r="H53" s="50">
        <f t="shared" si="5"/>
        <v>0</v>
      </c>
      <c r="I53" s="51">
        <f t="shared" si="5"/>
        <v>0</v>
      </c>
      <c r="J53" s="51" t="e">
        <f>IF(H53=" - "," - ",ROUND(I53*100/H53,1))</f>
        <v>#DIV/0!</v>
      </c>
      <c r="K53" s="52">
        <f>SUM(K41:K52)</f>
        <v>0</v>
      </c>
    </row>
    <row r="65" spans="1:7" ht="15.75">
      <c r="A65" s="68"/>
      <c r="B65" s="68"/>
      <c r="C65" s="68"/>
      <c r="D65" s="68"/>
      <c r="E65" s="68"/>
      <c r="F65" s="68"/>
      <c r="G65" s="68"/>
    </row>
    <row r="68" ht="20.25">
      <c r="A68" s="69"/>
    </row>
    <row r="84" spans="1:7" ht="18">
      <c r="A84" s="70"/>
      <c r="B84" s="70"/>
      <c r="C84" s="70"/>
      <c r="D84" s="70"/>
      <c r="E84" s="70"/>
      <c r="F84" s="70"/>
      <c r="G84" s="70"/>
    </row>
    <row r="87" spans="1:8" ht="23.25">
      <c r="A87" s="71"/>
      <c r="D87" s="72"/>
      <c r="E87" s="72"/>
      <c r="F87" s="72"/>
      <c r="G87" s="72"/>
      <c r="H87" s="72"/>
    </row>
    <row r="88" spans="4:8" ht="15">
      <c r="D88" s="72"/>
      <c r="E88" s="72"/>
      <c r="F88" s="72"/>
      <c r="G88" s="72"/>
      <c r="H88" s="72"/>
    </row>
    <row r="89" spans="1:8" ht="18">
      <c r="A89" s="73"/>
      <c r="B89" s="73"/>
      <c r="C89" s="73"/>
      <c r="D89" s="73"/>
      <c r="E89" s="73"/>
      <c r="F89" s="73"/>
      <c r="G89" s="73"/>
      <c r="H89" s="74"/>
    </row>
    <row r="90" spans="1:8" ht="18">
      <c r="A90" s="73"/>
      <c r="B90" s="73"/>
      <c r="C90" s="73"/>
      <c r="D90" s="73"/>
      <c r="E90" s="73"/>
      <c r="F90" s="73"/>
      <c r="G90" s="73"/>
      <c r="H90" s="74"/>
    </row>
    <row r="91" spans="1:8" ht="18">
      <c r="A91" s="73"/>
      <c r="B91" s="73"/>
      <c r="C91" s="73"/>
      <c r="D91" s="73"/>
      <c r="E91" s="73"/>
      <c r="F91" s="73"/>
      <c r="G91" s="73"/>
      <c r="H91" s="74"/>
    </row>
    <row r="92" ht="15">
      <c r="H92" s="72"/>
    </row>
    <row r="93" ht="15">
      <c r="H93" s="72"/>
    </row>
    <row r="94" ht="15">
      <c r="H94" s="72"/>
    </row>
    <row r="95" ht="15">
      <c r="H95" s="72"/>
    </row>
    <row r="96" ht="15">
      <c r="H96" s="72"/>
    </row>
    <row r="97" ht="15">
      <c r="H97" s="72"/>
    </row>
    <row r="98" ht="15">
      <c r="H98" s="72"/>
    </row>
    <row r="99" ht="15">
      <c r="H99" s="72"/>
    </row>
    <row r="100" ht="15">
      <c r="H100" s="72"/>
    </row>
    <row r="101" ht="15">
      <c r="H101" s="72"/>
    </row>
    <row r="102" ht="15">
      <c r="H102" s="72"/>
    </row>
    <row r="103" spans="1:8" ht="18">
      <c r="A103" s="70"/>
      <c r="B103" s="70"/>
      <c r="C103" s="70"/>
      <c r="D103" s="70"/>
      <c r="E103" s="70"/>
      <c r="F103" s="70"/>
      <c r="G103" s="70"/>
      <c r="H103" s="70"/>
    </row>
    <row r="106" spans="1:7" ht="20.25">
      <c r="A106" s="69"/>
      <c r="B106" s="69"/>
      <c r="D106" s="72"/>
      <c r="E106" s="72"/>
      <c r="F106" s="72"/>
      <c r="G106" s="72"/>
    </row>
    <row r="107" spans="4:7" ht="15">
      <c r="D107" s="72"/>
      <c r="E107" s="72"/>
      <c r="F107" s="72"/>
      <c r="G107" s="72"/>
    </row>
    <row r="122" spans="1:7" ht="18">
      <c r="A122" s="70"/>
      <c r="B122" s="70"/>
      <c r="C122" s="70"/>
      <c r="D122" s="70"/>
      <c r="E122" s="70"/>
      <c r="F122" s="70"/>
      <c r="G122" s="70"/>
    </row>
    <row r="125" ht="20.25">
      <c r="A125" s="69"/>
    </row>
    <row r="141" spans="1:7" ht="18">
      <c r="A141" s="70"/>
      <c r="B141" s="70"/>
      <c r="C141" s="70"/>
      <c r="D141" s="70"/>
      <c r="E141" s="70"/>
      <c r="F141" s="70"/>
      <c r="G141" s="70"/>
    </row>
    <row r="144" spans="1:7" ht="20.25">
      <c r="A144" s="69"/>
      <c r="D144" s="72"/>
      <c r="E144" s="72"/>
      <c r="F144" s="72"/>
      <c r="G144" s="72"/>
    </row>
    <row r="145" spans="4:7" ht="15">
      <c r="D145" s="72"/>
      <c r="E145" s="72"/>
      <c r="F145" s="72"/>
      <c r="G145" s="72"/>
    </row>
    <row r="160" spans="1:7" ht="18">
      <c r="A160" s="70"/>
      <c r="B160" s="70"/>
      <c r="C160" s="70"/>
      <c r="D160" s="70"/>
      <c r="E160" s="70"/>
      <c r="F160" s="70"/>
      <c r="G160" s="70"/>
    </row>
  </sheetData>
  <sheetProtection/>
  <printOptions/>
  <pageMargins left="0.75" right="0.75" top="1" bottom="1" header="0.5118055555555556" footer="0.5118055555555556"/>
  <pageSetup fitToHeight="1" fitToWidth="1" horizontalDpi="300" verticalDpi="300" orientation="portrait" paperSize="9" scale="8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List25">
    <pageSetUpPr fitToPage="1"/>
  </sheetPr>
  <dimension ref="A1:V53"/>
  <sheetViews>
    <sheetView showGridLines="0" zoomScale="75" zoomScaleNormal="75" zoomScalePageLayoutView="0" workbookViewId="0" topLeftCell="A1">
      <selection activeCell="A41" sqref="A41"/>
    </sheetView>
  </sheetViews>
  <sheetFormatPr defaultColWidth="8.8984375" defaultRowHeight="15.75"/>
  <cols>
    <col min="1" max="1" width="6.19921875" style="22" customWidth="1"/>
    <col min="2" max="2" width="1.8984375" style="22" customWidth="1"/>
    <col min="3" max="3" width="15.69921875" style="22" customWidth="1"/>
    <col min="4" max="4" width="5.296875" style="22" customWidth="1"/>
    <col min="5" max="5" width="8" style="22" customWidth="1"/>
    <col min="6" max="6" width="6.8984375" style="22" customWidth="1"/>
    <col min="7" max="7" width="7.3984375" style="22" customWidth="1"/>
    <col min="8" max="8" width="6.09765625" style="22" customWidth="1"/>
    <col min="9" max="9" width="7.09765625" style="22" customWidth="1"/>
    <col min="10" max="10" width="5.796875" style="22" customWidth="1"/>
    <col min="11" max="11" width="6.8984375" style="22" customWidth="1"/>
    <col min="12" max="13" width="8.8984375" style="22" customWidth="1"/>
    <col min="14" max="20" width="6.5" style="22" customWidth="1"/>
    <col min="21" max="16384" width="8.8984375" style="22" customWidth="1"/>
  </cols>
  <sheetData>
    <row r="1" ht="15">
      <c r="J1" s="23"/>
    </row>
    <row r="2" spans="1:8" ht="15">
      <c r="A2" s="22" t="s">
        <v>76</v>
      </c>
      <c r="D2" s="22" t="e">
        <f>rozpis!#REF!</f>
        <v>#REF!</v>
      </c>
      <c r="F2" s="22" t="s">
        <v>77</v>
      </c>
      <c r="H2" s="22">
        <f>rozpis!A16+rozpis!A35</f>
        <v>0</v>
      </c>
    </row>
    <row r="4" spans="1:9" ht="23.25">
      <c r="A4" s="24" t="s">
        <v>78</v>
      </c>
      <c r="E4" s="24">
        <f>rozpis!F35</f>
        <v>0</v>
      </c>
      <c r="G4" s="24" t="s">
        <v>79</v>
      </c>
      <c r="I4" s="25" t="e">
        <f>rozpis!#REF!</f>
        <v>#REF!</v>
      </c>
    </row>
    <row r="5" spans="1:10" ht="30">
      <c r="A5" s="26" t="s">
        <v>80</v>
      </c>
      <c r="B5" s="27"/>
      <c r="C5" s="27" t="e">
        <f>rozpis!#REF!</f>
        <v>#REF!</v>
      </c>
      <c r="F5" s="27"/>
      <c r="G5" s="28">
        <f>E32</f>
        <v>0</v>
      </c>
      <c r="H5" s="28" t="s">
        <v>81</v>
      </c>
      <c r="I5" s="28">
        <f>E35</f>
        <v>0</v>
      </c>
      <c r="J5" s="27"/>
    </row>
    <row r="6" spans="1:10" ht="30">
      <c r="A6" s="29">
        <f>IF(G5&gt;I5,1,0)</f>
        <v>0</v>
      </c>
      <c r="B6" s="27"/>
      <c r="C6" s="29">
        <f>IF(I5&gt;G5,1,0)</f>
        <v>0</v>
      </c>
      <c r="F6" s="30" t="s">
        <v>82</v>
      </c>
      <c r="G6" s="31"/>
      <c r="H6" s="31" t="s">
        <v>81</v>
      </c>
      <c r="I6" s="31"/>
      <c r="J6" s="32" t="s">
        <v>83</v>
      </c>
    </row>
    <row r="7" spans="1:4" ht="15">
      <c r="A7" s="22" t="s">
        <v>84</v>
      </c>
      <c r="C7" s="22" t="e">
        <f>rozpis!#REF!</f>
        <v>#REF!</v>
      </c>
      <c r="D7" s="22" t="e">
        <f>rozpis!#REF!</f>
        <v>#REF!</v>
      </c>
    </row>
    <row r="9" spans="1:11" ht="18" customHeight="1">
      <c r="A9" s="33" t="s">
        <v>85</v>
      </c>
      <c r="B9" s="34"/>
      <c r="C9" s="34"/>
      <c r="D9" s="35"/>
      <c r="E9" s="36" t="s">
        <v>86</v>
      </c>
      <c r="F9" s="36" t="s">
        <v>87</v>
      </c>
      <c r="G9" s="36" t="s">
        <v>88</v>
      </c>
      <c r="H9" s="37" t="s">
        <v>89</v>
      </c>
      <c r="I9" s="38"/>
      <c r="J9" s="38"/>
      <c r="K9" s="39" t="s">
        <v>90</v>
      </c>
    </row>
    <row r="10" spans="1:11" ht="18" customHeight="1">
      <c r="A10" s="9" t="s">
        <v>32</v>
      </c>
      <c r="B10" s="11"/>
      <c r="C10" s="10" t="s">
        <v>33</v>
      </c>
      <c r="D10" s="12" t="s">
        <v>91</v>
      </c>
      <c r="E10" s="12" t="s">
        <v>92</v>
      </c>
      <c r="F10" s="40"/>
      <c r="G10" s="40"/>
      <c r="H10" s="12" t="s">
        <v>93</v>
      </c>
      <c r="I10" s="41" t="s">
        <v>94</v>
      </c>
      <c r="J10" s="41" t="s">
        <v>95</v>
      </c>
      <c r="K10" s="42" t="s">
        <v>92</v>
      </c>
    </row>
    <row r="11" spans="1:11" ht="18" customHeight="1">
      <c r="A11" s="13">
        <f>soupiska!C11</f>
        <v>12</v>
      </c>
      <c r="B11" s="15"/>
      <c r="C11" s="14" t="str">
        <f>soupiska!E11</f>
        <v>Čechovský Marek</v>
      </c>
      <c r="D11" s="16">
        <v>0</v>
      </c>
      <c r="E11" s="16">
        <f aca="true" t="shared" si="0" ref="E11:E31">IF(D11=0,"",3*F11+2*G11+I11)</f>
      </c>
      <c r="F11" s="20"/>
      <c r="G11" s="20"/>
      <c r="H11" s="20"/>
      <c r="I11" s="45"/>
      <c r="J11" s="45" t="str">
        <f aca="true" t="shared" si="1" ref="J11:J31">IF(AND(H11=0,I11=0)," - ",ROUND(I11*100/H11,1))</f>
        <v> - </v>
      </c>
      <c r="K11" s="46"/>
    </row>
    <row r="12" spans="1:11" ht="18" customHeight="1">
      <c r="A12" s="21">
        <f>soupiska!C12</f>
        <v>0</v>
      </c>
      <c r="B12" s="18"/>
      <c r="C12" s="19" t="str">
        <f>soupiska!E12</f>
        <v>Dostál Radek</v>
      </c>
      <c r="D12" s="20">
        <v>0</v>
      </c>
      <c r="E12" s="20">
        <f t="shared" si="0"/>
      </c>
      <c r="F12" s="20"/>
      <c r="G12" s="20"/>
      <c r="H12" s="20"/>
      <c r="I12" s="45"/>
      <c r="J12" s="45" t="str">
        <f t="shared" si="1"/>
        <v> - </v>
      </c>
      <c r="K12" s="46"/>
    </row>
    <row r="13" spans="1:11" ht="18" customHeight="1">
      <c r="A13" s="21">
        <f>soupiska!C13</f>
        <v>14</v>
      </c>
      <c r="B13" s="18"/>
      <c r="C13" s="19" t="str">
        <f>soupiska!E13</f>
        <v>Ducháček Ludvík</v>
      </c>
      <c r="D13" s="20">
        <v>0</v>
      </c>
      <c r="E13" s="20">
        <f t="shared" si="0"/>
      </c>
      <c r="F13" s="20"/>
      <c r="G13" s="20"/>
      <c r="H13" s="20"/>
      <c r="I13" s="45"/>
      <c r="J13" s="45" t="str">
        <f t="shared" si="1"/>
        <v> - </v>
      </c>
      <c r="K13" s="46"/>
    </row>
    <row r="14" spans="1:11" ht="18" customHeight="1">
      <c r="A14" s="21">
        <f>soupiska!C14</f>
        <v>20</v>
      </c>
      <c r="B14" s="18"/>
      <c r="C14" s="19" t="str">
        <f>soupiska!E14</f>
        <v>Dvořák Milan</v>
      </c>
      <c r="D14" s="20">
        <v>0</v>
      </c>
      <c r="E14" s="20">
        <f t="shared" si="0"/>
      </c>
      <c r="F14" s="20"/>
      <c r="G14" s="20"/>
      <c r="H14" s="20"/>
      <c r="I14" s="45"/>
      <c r="J14" s="45" t="str">
        <f t="shared" si="1"/>
        <v> - </v>
      </c>
      <c r="K14" s="46"/>
    </row>
    <row r="15" spans="1:11" ht="18" customHeight="1">
      <c r="A15" s="21">
        <f>soupiska!C15</f>
        <v>4</v>
      </c>
      <c r="B15" s="18"/>
      <c r="C15" s="19" t="str">
        <f>soupiska!E15</f>
        <v>Fiksa Ondřej</v>
      </c>
      <c r="D15" s="20">
        <v>0</v>
      </c>
      <c r="E15" s="20">
        <f t="shared" si="0"/>
      </c>
      <c r="F15" s="20"/>
      <c r="G15" s="20"/>
      <c r="H15" s="20"/>
      <c r="I15" s="45"/>
      <c r="J15" s="45" t="str">
        <f t="shared" si="1"/>
        <v> - </v>
      </c>
      <c r="K15" s="46"/>
    </row>
    <row r="16" spans="1:11" ht="18" customHeight="1">
      <c r="A16" s="21">
        <f>soupiska!C16</f>
        <v>15</v>
      </c>
      <c r="B16" s="18"/>
      <c r="C16" s="19" t="str">
        <f>soupiska!E16</f>
        <v>Hedvičák Jaroslav</v>
      </c>
      <c r="D16" s="20">
        <v>0</v>
      </c>
      <c r="E16" s="20">
        <f>IF(D16=0,"",3*F16+2*G16+I16)</f>
      </c>
      <c r="F16" s="20"/>
      <c r="G16" s="20"/>
      <c r="H16" s="20"/>
      <c r="I16" s="45"/>
      <c r="J16" s="45" t="str">
        <f>IF(AND(H16=0,I16=0)," - ",ROUND(I16*100/H16,1))</f>
        <v> - </v>
      </c>
      <c r="K16" s="46"/>
    </row>
    <row r="17" spans="1:11" ht="18" customHeight="1" thickBot="1">
      <c r="A17" s="21">
        <f>soupiska!C17</f>
        <v>10</v>
      </c>
      <c r="B17" s="18"/>
      <c r="C17" s="19" t="str">
        <f>soupiska!E17</f>
        <v>Krontorád Pavel</v>
      </c>
      <c r="D17" s="20">
        <v>0</v>
      </c>
      <c r="E17" s="20">
        <f>IF(D17=0,"",3*F17+2*G17+I17)</f>
      </c>
      <c r="F17" s="20"/>
      <c r="G17" s="20"/>
      <c r="H17" s="20"/>
      <c r="I17" s="45"/>
      <c r="J17" s="45" t="str">
        <f>IF(AND(H17=0,I17=0)," - ",ROUND(I17*100/H17,1))</f>
        <v> - </v>
      </c>
      <c r="K17" s="46"/>
    </row>
    <row r="18" spans="1:20" ht="18" customHeight="1">
      <c r="A18" s="21">
        <f>soupiska!C18</f>
        <v>7</v>
      </c>
      <c r="B18" s="18"/>
      <c r="C18" s="19" t="str">
        <f>soupiska!E18</f>
        <v>Krontorád Vít</v>
      </c>
      <c r="D18" s="20">
        <v>0</v>
      </c>
      <c r="E18" s="20">
        <f t="shared" si="0"/>
      </c>
      <c r="F18" s="20"/>
      <c r="G18" s="20"/>
      <c r="H18" s="20"/>
      <c r="I18" s="45"/>
      <c r="J18" s="45" t="str">
        <f t="shared" si="1"/>
        <v> - </v>
      </c>
      <c r="K18" s="46"/>
      <c r="N18" s="226"/>
      <c r="O18" s="220"/>
      <c r="P18" s="221" t="s">
        <v>126</v>
      </c>
      <c r="Q18" s="220"/>
      <c r="R18" s="221" t="s">
        <v>127</v>
      </c>
      <c r="S18" s="220"/>
      <c r="T18" s="221" t="s">
        <v>30</v>
      </c>
    </row>
    <row r="19" spans="1:22" ht="18" customHeight="1">
      <c r="A19" s="21">
        <f>soupiska!C19</f>
        <v>6</v>
      </c>
      <c r="B19" s="18"/>
      <c r="C19" s="19" t="str">
        <f>soupiska!E19</f>
        <v>Krška Josef</v>
      </c>
      <c r="D19" s="20">
        <v>0</v>
      </c>
      <c r="E19" s="20">
        <f t="shared" si="0"/>
      </c>
      <c r="F19" s="20"/>
      <c r="G19" s="20"/>
      <c r="H19" s="20"/>
      <c r="I19" s="45"/>
      <c r="J19" s="45" t="str">
        <f t="shared" si="1"/>
        <v> - </v>
      </c>
      <c r="K19" s="46"/>
      <c r="N19" s="227" t="s">
        <v>126</v>
      </c>
      <c r="O19" s="222" t="s">
        <v>128</v>
      </c>
      <c r="P19" s="223" t="s">
        <v>128</v>
      </c>
      <c r="Q19" s="222">
        <v>84</v>
      </c>
      <c r="R19" s="223">
        <v>73</v>
      </c>
      <c r="S19" s="222">
        <v>84</v>
      </c>
      <c r="T19" s="223">
        <v>75</v>
      </c>
      <c r="U19" s="22">
        <f>Q19+S19</f>
        <v>168</v>
      </c>
      <c r="V19" s="22">
        <f>R19+T19</f>
        <v>148</v>
      </c>
    </row>
    <row r="20" spans="1:22" ht="18" customHeight="1">
      <c r="A20" s="21">
        <f>soupiska!C20</f>
        <v>18</v>
      </c>
      <c r="B20" s="18"/>
      <c r="C20" s="19" t="str">
        <f>soupiska!E20</f>
        <v>Maca Radek</v>
      </c>
      <c r="D20" s="20">
        <v>0</v>
      </c>
      <c r="E20" s="20">
        <f t="shared" si="0"/>
      </c>
      <c r="F20" s="20"/>
      <c r="G20" s="20"/>
      <c r="H20" s="20"/>
      <c r="I20" s="45"/>
      <c r="J20" s="45" t="str">
        <f t="shared" si="1"/>
        <v> - </v>
      </c>
      <c r="K20" s="46"/>
      <c r="N20" s="227" t="s">
        <v>127</v>
      </c>
      <c r="O20" s="222">
        <v>89</v>
      </c>
      <c r="P20" s="223">
        <v>69</v>
      </c>
      <c r="Q20" s="222" t="s">
        <v>128</v>
      </c>
      <c r="R20" s="223" t="s">
        <v>128</v>
      </c>
      <c r="S20" s="222">
        <v>80</v>
      </c>
      <c r="T20" s="223">
        <v>82</v>
      </c>
      <c r="U20" s="22">
        <f>O20+S20</f>
        <v>169</v>
      </c>
      <c r="V20" s="22">
        <f>P20+T20</f>
        <v>151</v>
      </c>
    </row>
    <row r="21" spans="1:22" ht="18" customHeight="1" thickBot="1">
      <c r="A21" s="21">
        <f>soupiska!C21</f>
        <v>17</v>
      </c>
      <c r="B21" s="18"/>
      <c r="C21" s="19" t="str">
        <f>soupiska!E21</f>
        <v>Müller Tomáš</v>
      </c>
      <c r="D21" s="20">
        <v>0</v>
      </c>
      <c r="E21" s="20">
        <f t="shared" si="0"/>
      </c>
      <c r="F21" s="20"/>
      <c r="G21" s="20"/>
      <c r="H21" s="20"/>
      <c r="I21" s="45"/>
      <c r="J21" s="45" t="str">
        <f t="shared" si="1"/>
        <v> - </v>
      </c>
      <c r="K21" s="46"/>
      <c r="N21" s="228" t="s">
        <v>30</v>
      </c>
      <c r="O21" s="224">
        <v>69</v>
      </c>
      <c r="P21" s="225">
        <v>62</v>
      </c>
      <c r="Q21" s="224">
        <v>65</v>
      </c>
      <c r="R21" s="225">
        <v>80</v>
      </c>
      <c r="S21" s="224" t="s">
        <v>128</v>
      </c>
      <c r="T21" s="225" t="s">
        <v>128</v>
      </c>
      <c r="U21" s="22">
        <f>O21+Q21</f>
        <v>134</v>
      </c>
      <c r="V21" s="22">
        <f>P21+R21</f>
        <v>142</v>
      </c>
    </row>
    <row r="22" spans="1:20" ht="18" customHeight="1">
      <c r="A22" s="21">
        <f>soupiska!C22</f>
        <v>17</v>
      </c>
      <c r="B22" s="18"/>
      <c r="C22" s="19" t="str">
        <f>soupiska!E22</f>
        <v>Müller Petr</v>
      </c>
      <c r="D22" s="20">
        <v>0</v>
      </c>
      <c r="E22" s="20">
        <f t="shared" si="0"/>
      </c>
      <c r="F22" s="20"/>
      <c r="G22" s="20"/>
      <c r="H22" s="20"/>
      <c r="I22" s="45"/>
      <c r="J22" s="45" t="str">
        <f t="shared" si="1"/>
        <v> - </v>
      </c>
      <c r="K22" s="46"/>
      <c r="O22" s="22">
        <f>O20+O21</f>
        <v>158</v>
      </c>
      <c r="P22" s="22">
        <f>P20+P21</f>
        <v>131</v>
      </c>
      <c r="Q22" s="22">
        <f>Q19+Q21</f>
        <v>149</v>
      </c>
      <c r="R22" s="22">
        <f>R19+R21</f>
        <v>153</v>
      </c>
      <c r="S22" s="22">
        <f>S19+S20</f>
        <v>164</v>
      </c>
      <c r="T22" s="22">
        <f>T19+T20</f>
        <v>157</v>
      </c>
    </row>
    <row r="23" spans="1:11" ht="18" customHeight="1">
      <c r="A23" s="21">
        <f>soupiska!C23</f>
        <v>16</v>
      </c>
      <c r="B23" s="18"/>
      <c r="C23" s="19" t="str">
        <f>soupiska!E23</f>
        <v>Nepustil Petr</v>
      </c>
      <c r="D23" s="20">
        <v>0</v>
      </c>
      <c r="E23" s="20">
        <f t="shared" si="0"/>
      </c>
      <c r="F23" s="20"/>
      <c r="G23" s="20"/>
      <c r="H23" s="20"/>
      <c r="I23" s="45"/>
      <c r="J23" s="45" t="str">
        <f t="shared" si="1"/>
        <v> - </v>
      </c>
      <c r="K23" s="46"/>
    </row>
    <row r="24" spans="1:17" ht="18" customHeight="1">
      <c r="A24" s="21">
        <f>soupiska!C24</f>
        <v>8</v>
      </c>
      <c r="B24" s="18"/>
      <c r="C24" s="19" t="str">
        <f>soupiska!E24</f>
        <v>Petr Martin</v>
      </c>
      <c r="D24" s="20">
        <v>0</v>
      </c>
      <c r="E24" s="20">
        <f t="shared" si="0"/>
      </c>
      <c r="F24" s="20"/>
      <c r="G24" s="20"/>
      <c r="H24" s="20"/>
      <c r="I24" s="45"/>
      <c r="J24" s="45" t="str">
        <f t="shared" si="1"/>
        <v> - </v>
      </c>
      <c r="K24" s="46"/>
      <c r="N24" s="22" t="s">
        <v>126</v>
      </c>
      <c r="O24" s="22">
        <f>P22+U19</f>
        <v>299</v>
      </c>
      <c r="P24" s="22">
        <f>O22+V19</f>
        <v>306</v>
      </c>
      <c r="Q24" s="22">
        <f>O24-P24</f>
        <v>-7</v>
      </c>
    </row>
    <row r="25" spans="1:17" ht="18" customHeight="1">
      <c r="A25" s="21">
        <f>soupiska!C25</f>
        <v>0</v>
      </c>
      <c r="B25" s="18"/>
      <c r="C25" s="19" t="str">
        <f>soupiska!E25</f>
        <v>Teplý Petr</v>
      </c>
      <c r="D25" s="20">
        <v>0</v>
      </c>
      <c r="E25" s="20">
        <f t="shared" si="0"/>
      </c>
      <c r="F25" s="20"/>
      <c r="G25" s="20"/>
      <c r="H25" s="20"/>
      <c r="I25" s="45"/>
      <c r="J25" s="45" t="str">
        <f t="shared" si="1"/>
        <v> - </v>
      </c>
      <c r="K25" s="46"/>
      <c r="N25" s="22" t="s">
        <v>127</v>
      </c>
      <c r="O25" s="22">
        <f>U20+R22</f>
        <v>322</v>
      </c>
      <c r="P25" s="22">
        <f>V20+Q22</f>
        <v>300</v>
      </c>
      <c r="Q25" s="22">
        <f>O25-P25</f>
        <v>22</v>
      </c>
    </row>
    <row r="26" spans="1:17" ht="18" customHeight="1">
      <c r="A26" s="21">
        <f>soupiska!C26</f>
        <v>9</v>
      </c>
      <c r="B26" s="18"/>
      <c r="C26" s="19" t="str">
        <f>soupiska!E26</f>
        <v>Rychtář Jan</v>
      </c>
      <c r="D26" s="20">
        <v>0</v>
      </c>
      <c r="E26" s="20">
        <f t="shared" si="0"/>
      </c>
      <c r="F26" s="20"/>
      <c r="G26" s="20"/>
      <c r="H26" s="20"/>
      <c r="I26" s="45"/>
      <c r="J26" s="45" t="str">
        <f t="shared" si="1"/>
        <v> - </v>
      </c>
      <c r="K26" s="46"/>
      <c r="N26" s="22" t="s">
        <v>30</v>
      </c>
      <c r="O26" s="22">
        <f>U21+T22</f>
        <v>291</v>
      </c>
      <c r="P26" s="22">
        <f>V21+S22</f>
        <v>306</v>
      </c>
      <c r="Q26" s="22">
        <f>O26-P26</f>
        <v>-15</v>
      </c>
    </row>
    <row r="27" spans="1:11" ht="18" customHeight="1">
      <c r="A27" s="21">
        <f>soupiska!C27</f>
        <v>14</v>
      </c>
      <c r="B27" s="18"/>
      <c r="C27" s="19" t="str">
        <f>soupiska!E27</f>
        <v>Slezák Jakub</v>
      </c>
      <c r="D27" s="20">
        <v>0</v>
      </c>
      <c r="E27" s="20">
        <f t="shared" si="0"/>
      </c>
      <c r="F27" s="20"/>
      <c r="G27" s="20"/>
      <c r="H27" s="20"/>
      <c r="I27" s="45"/>
      <c r="J27" s="45" t="str">
        <f t="shared" si="1"/>
        <v> - </v>
      </c>
      <c r="K27" s="46"/>
    </row>
    <row r="28" spans="1:11" ht="18" customHeight="1">
      <c r="A28" s="21">
        <f>soupiska!C28</f>
        <v>5</v>
      </c>
      <c r="B28" s="18"/>
      <c r="C28" s="19" t="str">
        <f>soupiska!E28</f>
        <v>Straka Tomáš</v>
      </c>
      <c r="D28" s="20">
        <v>0</v>
      </c>
      <c r="E28" s="20">
        <f t="shared" si="0"/>
      </c>
      <c r="F28" s="20"/>
      <c r="G28" s="20"/>
      <c r="H28" s="20"/>
      <c r="I28" s="45"/>
      <c r="J28" s="45" t="str">
        <f t="shared" si="1"/>
        <v> - </v>
      </c>
      <c r="K28" s="46"/>
    </row>
    <row r="29" spans="1:11" ht="18" customHeight="1">
      <c r="A29" s="21">
        <f>soupiska!C29</f>
        <v>21</v>
      </c>
      <c r="B29" s="18"/>
      <c r="C29" s="19" t="str">
        <f>soupiska!E29</f>
        <v>Stríž Rostislav</v>
      </c>
      <c r="D29" s="20">
        <v>0</v>
      </c>
      <c r="E29" s="20">
        <f t="shared" si="0"/>
      </c>
      <c r="F29" s="20"/>
      <c r="G29" s="20"/>
      <c r="H29" s="20"/>
      <c r="I29" s="45"/>
      <c r="J29" s="45" t="str">
        <f t="shared" si="1"/>
        <v> - </v>
      </c>
      <c r="K29" s="46"/>
    </row>
    <row r="30" spans="1:11" ht="18" customHeight="1">
      <c r="A30" s="21">
        <f>soupiska!C30</f>
        <v>0</v>
      </c>
      <c r="B30" s="18"/>
      <c r="C30" s="19" t="str">
        <f>soupiska!E30</f>
        <v>Šulc Michal</v>
      </c>
      <c r="D30" s="20">
        <v>0</v>
      </c>
      <c r="E30" s="20">
        <f t="shared" si="0"/>
      </c>
      <c r="F30" s="20"/>
      <c r="G30" s="20"/>
      <c r="H30" s="20"/>
      <c r="I30" s="45"/>
      <c r="J30" s="45" t="str">
        <f t="shared" si="1"/>
        <v> - </v>
      </c>
      <c r="K30" s="46"/>
    </row>
    <row r="31" spans="1:11" ht="18" customHeight="1">
      <c r="A31" s="21">
        <f>soupiska!C31</f>
        <v>0</v>
      </c>
      <c r="B31" s="18"/>
      <c r="C31" s="19" t="str">
        <f>soupiska!E31</f>
        <v>Trojan Pavel</v>
      </c>
      <c r="D31" s="20">
        <v>0</v>
      </c>
      <c r="E31" s="20">
        <f t="shared" si="0"/>
      </c>
      <c r="F31" s="20"/>
      <c r="G31" s="20"/>
      <c r="H31" s="20"/>
      <c r="I31" s="45"/>
      <c r="J31" s="45" t="str">
        <f t="shared" si="1"/>
        <v> - </v>
      </c>
      <c r="K31" s="46"/>
    </row>
    <row r="32" spans="1:11" ht="18" customHeight="1">
      <c r="A32" s="47"/>
      <c r="B32" s="48"/>
      <c r="C32" s="49" t="s">
        <v>96</v>
      </c>
      <c r="D32" s="50">
        <f aca="true" t="shared" si="2" ref="D32:I32">SUM(D11:D31)</f>
        <v>0</v>
      </c>
      <c r="E32" s="50">
        <f t="shared" si="2"/>
        <v>0</v>
      </c>
      <c r="F32" s="50">
        <f t="shared" si="2"/>
        <v>0</v>
      </c>
      <c r="G32" s="50">
        <f t="shared" si="2"/>
        <v>0</v>
      </c>
      <c r="H32" s="50">
        <f t="shared" si="2"/>
        <v>0</v>
      </c>
      <c r="I32" s="51">
        <f t="shared" si="2"/>
        <v>0</v>
      </c>
      <c r="J32" s="51" t="e">
        <f>IF(H32="0","0",ROUND(I32*100/H32,1))</f>
        <v>#DIV/0!</v>
      </c>
      <c r="K32" s="52">
        <f>SUM(K11:K31)</f>
        <v>0</v>
      </c>
    </row>
    <row r="33" spans="1:11" ht="18" customHeight="1">
      <c r="A33" s="55"/>
      <c r="B33" s="55"/>
      <c r="C33" s="55"/>
      <c r="D33" s="56"/>
      <c r="E33" s="56"/>
      <c r="F33" s="56"/>
      <c r="G33" s="56"/>
      <c r="H33" s="56"/>
      <c r="I33" s="56"/>
      <c r="J33" s="56"/>
      <c r="K33" s="56"/>
    </row>
    <row r="34" spans="1:11" ht="18" customHeight="1">
      <c r="A34" s="55"/>
      <c r="B34" s="55"/>
      <c r="C34" s="55"/>
      <c r="D34" s="56"/>
      <c r="E34" s="56"/>
      <c r="F34" s="56"/>
      <c r="G34" s="56"/>
      <c r="H34" s="56"/>
      <c r="I34" s="56"/>
      <c r="J34" s="56"/>
      <c r="K34" s="56"/>
    </row>
    <row r="35" spans="1:11" ht="18" customHeight="1">
      <c r="A35" s="57"/>
      <c r="B35" s="58"/>
      <c r="C35" s="59" t="s">
        <v>97</v>
      </c>
      <c r="D35" s="60">
        <f>D53</f>
        <v>0</v>
      </c>
      <c r="E35" s="60">
        <f>F35*3+G35*2+I35</f>
        <v>0</v>
      </c>
      <c r="F35" s="60">
        <f>F53</f>
        <v>0</v>
      </c>
      <c r="G35" s="60">
        <f>G53</f>
        <v>0</v>
      </c>
      <c r="H35" s="60">
        <f>H53</f>
        <v>0</v>
      </c>
      <c r="I35" s="61">
        <f>I53</f>
        <v>0</v>
      </c>
      <c r="J35" s="61" t="e">
        <f>IF(H35="0","0",ROUND(I35*100/H35,1))</f>
        <v>#DIV/0!</v>
      </c>
      <c r="K35" s="62">
        <f>K53</f>
        <v>0</v>
      </c>
    </row>
    <row r="39" spans="1:11" ht="15">
      <c r="A39" s="33" t="s">
        <v>85</v>
      </c>
      <c r="B39" s="34"/>
      <c r="C39" s="34"/>
      <c r="D39" s="35"/>
      <c r="E39" s="36" t="s">
        <v>86</v>
      </c>
      <c r="F39" s="36" t="s">
        <v>87</v>
      </c>
      <c r="G39" s="36" t="s">
        <v>88</v>
      </c>
      <c r="H39" s="37" t="s">
        <v>89</v>
      </c>
      <c r="I39" s="38"/>
      <c r="J39" s="38"/>
      <c r="K39" s="39" t="s">
        <v>90</v>
      </c>
    </row>
    <row r="40" spans="1:11" ht="15">
      <c r="A40" s="9" t="s">
        <v>32</v>
      </c>
      <c r="B40" s="11"/>
      <c r="C40" s="10" t="s">
        <v>33</v>
      </c>
      <c r="D40" s="12" t="s">
        <v>91</v>
      </c>
      <c r="E40" s="12" t="s">
        <v>92</v>
      </c>
      <c r="F40" s="40"/>
      <c r="G40" s="40"/>
      <c r="H40" s="12" t="s">
        <v>93</v>
      </c>
      <c r="I40" s="41" t="s">
        <v>94</v>
      </c>
      <c r="J40" s="41" t="s">
        <v>95</v>
      </c>
      <c r="K40" s="42" t="s">
        <v>92</v>
      </c>
    </row>
    <row r="41" spans="1:11" ht="15">
      <c r="A41" s="13"/>
      <c r="B41" s="15"/>
      <c r="C41" s="14" t="s">
        <v>98</v>
      </c>
      <c r="D41" s="16"/>
      <c r="E41" s="20" t="str">
        <f aca="true" t="shared" si="3" ref="E41:E52">IF(D41=0,"0",3*F41+2*G41+I41)</f>
        <v>0</v>
      </c>
      <c r="F41" s="20"/>
      <c r="G41" s="20"/>
      <c r="H41" s="20"/>
      <c r="I41" s="45"/>
      <c r="J41" s="45" t="str">
        <f aca="true" t="shared" si="4" ref="J41:J52">IF(AND(H41=0,I41=0)," - ",ROUND(I41*100/H41,1))</f>
        <v> - </v>
      </c>
      <c r="K41" s="46"/>
    </row>
    <row r="42" spans="1:11" ht="15">
      <c r="A42" s="21"/>
      <c r="B42" s="18"/>
      <c r="C42" s="19"/>
      <c r="D42" s="20"/>
      <c r="E42" s="20" t="str">
        <f t="shared" si="3"/>
        <v>0</v>
      </c>
      <c r="F42" s="20"/>
      <c r="G42" s="20"/>
      <c r="H42" s="20"/>
      <c r="I42" s="45"/>
      <c r="J42" s="45" t="str">
        <f t="shared" si="4"/>
        <v> - </v>
      </c>
      <c r="K42" s="46"/>
    </row>
    <row r="43" spans="1:11" ht="15">
      <c r="A43" s="17"/>
      <c r="B43" s="18"/>
      <c r="C43" s="19"/>
      <c r="D43" s="20"/>
      <c r="E43" s="20" t="str">
        <f t="shared" si="3"/>
        <v>0</v>
      </c>
      <c r="F43" s="20"/>
      <c r="G43" s="20"/>
      <c r="H43" s="20"/>
      <c r="I43" s="45"/>
      <c r="J43" s="45" t="str">
        <f t="shared" si="4"/>
        <v> - </v>
      </c>
      <c r="K43" s="46"/>
    </row>
    <row r="44" spans="1:11" ht="15">
      <c r="A44" s="21"/>
      <c r="B44" s="18"/>
      <c r="C44" s="19"/>
      <c r="D44" s="20"/>
      <c r="E44" s="20" t="str">
        <f t="shared" si="3"/>
        <v>0</v>
      </c>
      <c r="F44" s="20"/>
      <c r="G44" s="20"/>
      <c r="H44" s="20"/>
      <c r="I44" s="45"/>
      <c r="J44" s="45" t="str">
        <f t="shared" si="4"/>
        <v> - </v>
      </c>
      <c r="K44" s="46"/>
    </row>
    <row r="45" spans="1:11" ht="15">
      <c r="A45" s="21"/>
      <c r="B45" s="18"/>
      <c r="C45" s="19"/>
      <c r="D45" s="20"/>
      <c r="E45" s="20" t="str">
        <f t="shared" si="3"/>
        <v>0</v>
      </c>
      <c r="F45" s="20"/>
      <c r="G45" s="20"/>
      <c r="H45" s="20"/>
      <c r="I45" s="45"/>
      <c r="J45" s="45" t="str">
        <f t="shared" si="4"/>
        <v> - </v>
      </c>
      <c r="K45" s="46"/>
    </row>
    <row r="46" spans="1:11" ht="15">
      <c r="A46" s="17"/>
      <c r="B46" s="18"/>
      <c r="C46" s="19"/>
      <c r="D46" s="20"/>
      <c r="E46" s="20" t="str">
        <f t="shared" si="3"/>
        <v>0</v>
      </c>
      <c r="F46" s="20"/>
      <c r="G46" s="20"/>
      <c r="H46" s="20"/>
      <c r="I46" s="45"/>
      <c r="J46" s="45" t="str">
        <f t="shared" si="4"/>
        <v> - </v>
      </c>
      <c r="K46" s="46"/>
    </row>
    <row r="47" spans="1:11" ht="15">
      <c r="A47" s="21"/>
      <c r="B47" s="18"/>
      <c r="C47" s="19"/>
      <c r="D47" s="20"/>
      <c r="E47" s="20" t="str">
        <f t="shared" si="3"/>
        <v>0</v>
      </c>
      <c r="F47" s="20"/>
      <c r="G47" s="20"/>
      <c r="H47" s="20"/>
      <c r="I47" s="45"/>
      <c r="J47" s="45" t="str">
        <f t="shared" si="4"/>
        <v> - </v>
      </c>
      <c r="K47" s="46"/>
    </row>
    <row r="48" spans="1:11" ht="15">
      <c r="A48" s="21"/>
      <c r="B48" s="18"/>
      <c r="C48" s="19"/>
      <c r="D48" s="20"/>
      <c r="E48" s="20" t="str">
        <f t="shared" si="3"/>
        <v>0</v>
      </c>
      <c r="F48" s="20"/>
      <c r="G48" s="20"/>
      <c r="H48" s="20"/>
      <c r="I48" s="45"/>
      <c r="J48" s="45" t="str">
        <f t="shared" si="4"/>
        <v> - </v>
      </c>
      <c r="K48" s="46"/>
    </row>
    <row r="49" spans="1:11" ht="15">
      <c r="A49" s="21"/>
      <c r="B49" s="18"/>
      <c r="C49" s="19"/>
      <c r="D49" s="20"/>
      <c r="E49" s="20" t="str">
        <f t="shared" si="3"/>
        <v>0</v>
      </c>
      <c r="F49" s="20"/>
      <c r="G49" s="20"/>
      <c r="H49" s="20"/>
      <c r="I49" s="45"/>
      <c r="J49" s="45" t="str">
        <f t="shared" si="4"/>
        <v> - </v>
      </c>
      <c r="K49" s="46"/>
    </row>
    <row r="50" spans="1:11" ht="15">
      <c r="A50" s="21"/>
      <c r="B50" s="18"/>
      <c r="C50" s="19"/>
      <c r="D50" s="20"/>
      <c r="E50" s="20" t="str">
        <f t="shared" si="3"/>
        <v>0</v>
      </c>
      <c r="F50" s="20"/>
      <c r="G50" s="20"/>
      <c r="H50" s="20"/>
      <c r="I50" s="45"/>
      <c r="J50" s="45" t="str">
        <f t="shared" si="4"/>
        <v> - </v>
      </c>
      <c r="K50" s="46"/>
    </row>
    <row r="51" spans="1:11" ht="15">
      <c r="A51" s="21"/>
      <c r="B51" s="18"/>
      <c r="C51" s="19"/>
      <c r="D51" s="20"/>
      <c r="E51" s="20" t="str">
        <f t="shared" si="3"/>
        <v>0</v>
      </c>
      <c r="F51" s="20"/>
      <c r="G51" s="20"/>
      <c r="H51" s="20"/>
      <c r="I51" s="45"/>
      <c r="J51" s="45" t="str">
        <f t="shared" si="4"/>
        <v> - </v>
      </c>
      <c r="K51" s="46"/>
    </row>
    <row r="52" spans="1:11" ht="15">
      <c r="A52" s="21"/>
      <c r="B52" s="18"/>
      <c r="C52" s="19"/>
      <c r="D52" s="20"/>
      <c r="E52" s="20" t="str">
        <f t="shared" si="3"/>
        <v>0</v>
      </c>
      <c r="F52" s="20"/>
      <c r="G52" s="20"/>
      <c r="H52" s="20"/>
      <c r="I52" s="45"/>
      <c r="J52" s="45" t="str">
        <f t="shared" si="4"/>
        <v> - </v>
      </c>
      <c r="K52" s="46"/>
    </row>
    <row r="53" spans="1:11" ht="18">
      <c r="A53" s="47"/>
      <c r="B53" s="48"/>
      <c r="C53" s="49" t="s">
        <v>96</v>
      </c>
      <c r="D53" s="50">
        <f aca="true" t="shared" si="5" ref="D53:I53">SUM(D41:D52)</f>
        <v>0</v>
      </c>
      <c r="E53" s="50">
        <f t="shared" si="5"/>
        <v>0</v>
      </c>
      <c r="F53" s="50">
        <f t="shared" si="5"/>
        <v>0</v>
      </c>
      <c r="G53" s="50">
        <f t="shared" si="5"/>
        <v>0</v>
      </c>
      <c r="H53" s="50">
        <f t="shared" si="5"/>
        <v>0</v>
      </c>
      <c r="I53" s="51">
        <f t="shared" si="5"/>
        <v>0</v>
      </c>
      <c r="J53" s="51" t="e">
        <f>IF(H53="0","0",ROUND(I53*100/H53,1))</f>
        <v>#DIV/0!</v>
      </c>
      <c r="K53" s="52">
        <f>SUM(K41:K52)</f>
        <v>0</v>
      </c>
    </row>
  </sheetData>
  <sheetProtection/>
  <printOptions/>
  <pageMargins left="0.75" right="0.75" top="1" bottom="1" header="0.5118055555555556" footer="0.5118055555555556"/>
  <pageSetup fitToHeight="1" fitToWidth="1" horizontalDpi="300" verticalDpi="300" orientation="portrait" paperSize="9" scale="4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List26">
    <pageSetUpPr fitToPage="1"/>
  </sheetPr>
  <dimension ref="A1:M39"/>
  <sheetViews>
    <sheetView showGridLines="0" zoomScale="75" zoomScaleNormal="75" zoomScalePageLayoutView="0" workbookViewId="0" topLeftCell="A1">
      <selection activeCell="A1" sqref="A1"/>
    </sheetView>
  </sheetViews>
  <sheetFormatPr defaultColWidth="8.8984375" defaultRowHeight="15.75"/>
  <cols>
    <col min="1" max="1" width="4.09765625" style="22" customWidth="1"/>
    <col min="2" max="2" width="1.796875" style="22" customWidth="1"/>
    <col min="3" max="3" width="15.69921875" style="22" customWidth="1"/>
    <col min="4" max="4" width="5.19921875" style="22" customWidth="1"/>
    <col min="5" max="5" width="7.69921875" style="22" customWidth="1"/>
    <col min="6" max="6" width="7.3984375" style="22" customWidth="1"/>
    <col min="7" max="7" width="7.09765625" style="22" customWidth="1"/>
    <col min="8" max="8" width="10" style="22" customWidth="1"/>
    <col min="9" max="9" width="8" style="22" customWidth="1"/>
    <col min="10" max="10" width="10.796875" style="22" customWidth="1"/>
    <col min="11" max="11" width="6.69921875" style="22" customWidth="1"/>
    <col min="12" max="12" width="2.69921875" style="22" customWidth="1"/>
    <col min="13" max="16384" width="8.8984375" style="22" customWidth="1"/>
  </cols>
  <sheetData>
    <row r="1" spans="2:9" ht="20.25">
      <c r="B1" s="79"/>
      <c r="C1" s="79" t="s">
        <v>103</v>
      </c>
      <c r="D1" s="79"/>
      <c r="E1" s="79">
        <f>E4</f>
        <v>11</v>
      </c>
      <c r="F1" s="79" t="s">
        <v>119</v>
      </c>
      <c r="I1" s="22" t="str">
        <f>rozpis!H1</f>
        <v>2010/2011</v>
      </c>
    </row>
    <row r="3" spans="4:9" ht="15.75">
      <c r="D3" s="80" t="s">
        <v>86</v>
      </c>
      <c r="E3" s="80" t="s">
        <v>105</v>
      </c>
      <c r="F3" s="80" t="s">
        <v>106</v>
      </c>
      <c r="G3" s="80" t="s">
        <v>107</v>
      </c>
      <c r="H3" s="80"/>
      <c r="I3" s="80" t="s">
        <v>108</v>
      </c>
    </row>
    <row r="4" spans="1:13" ht="23.25">
      <c r="A4" s="81" t="s">
        <v>109</v>
      </c>
      <c r="B4" s="82"/>
      <c r="C4" s="82"/>
      <c r="D4" s="83">
        <f>F4*2+G4</f>
        <v>17</v>
      </c>
      <c r="E4" s="83">
        <f>F4+G4</f>
        <v>11</v>
      </c>
      <c r="F4" s="83">
        <f>'Z19'!A6+'Z20'!A6+'Z21'!A6+'Z22'!A6+'Z23'!A6+'Z24'!A6+'Z25'!A6+'Z26'!A6+'Z27'!A6+'Z28'!A6+'Z29'!A6+'Z30'!A6+'Z31'!A6+'Z32'!A6+'Z33'!A6+'Z34'!A6+'Z35'!A6+'Z36'!A6</f>
        <v>6</v>
      </c>
      <c r="G4" s="83">
        <f>'Z19'!C6+'Z20'!C6+'Z21'!C6+'Z22'!C6+'Z23'!C6+'Z24'!C6+'Z25'!C6+'Z26'!C6+'Z27'!C6+'Z28'!C6+'Z29'!C6+'Z30'!C6+'Z31'!C6+'Z32'!C6+'Z33'!C6+'Z34'!C6+'Z35'!C6+'Z36'!C6</f>
        <v>5</v>
      </c>
      <c r="H4" s="83">
        <f>'Z19'!G5+'Z20'!G5+'Z21'!G5+'Z22'!G5+'Z23'!G5+'Z24'!G5+'Z25'!G5+'Z26'!G5+'Z27'!G5+'Z28'!G5+'Z29'!G5+'Z30'!G5+'Z31'!G5+'Z32'!G5+'Z33'!G5+'Z34'!G5+'Z35'!G5+'Z36'!G5</f>
        <v>833</v>
      </c>
      <c r="I4" s="83" t="s">
        <v>110</v>
      </c>
      <c r="J4" s="83">
        <f>'Z19'!I5+'Z20'!I5+'Z21'!I5+'Z22'!I5+'Z23'!I5+'Z24'!I5+'Z25'!I5+'Z26'!I5+'Z27'!I5+'Z28'!I5+'Z29'!I5+'Z30'!I5+'Z31'!I5+'Z32'!I5+'Z33'!I5+'Z34'!I5+'Z35'!I5+'Z36'!I5</f>
        <v>764</v>
      </c>
      <c r="K4" s="83"/>
      <c r="L4" s="22" t="str">
        <f>IF(H4&gt;J4,"+",IF(H4=J4,"=","-"))</f>
        <v>+</v>
      </c>
      <c r="M4" s="22">
        <f>ABS(H4-J4)</f>
        <v>69</v>
      </c>
    </row>
    <row r="5" spans="1:13" ht="23.25">
      <c r="A5" s="82"/>
      <c r="B5" s="82"/>
      <c r="C5" s="81"/>
      <c r="D5" s="81"/>
      <c r="E5" s="81"/>
      <c r="F5" s="81"/>
      <c r="G5" s="84" t="s">
        <v>111</v>
      </c>
      <c r="H5" s="83">
        <f>'Z19'!G6+'Z20'!G6+'Z21'!G6+'Z22'!G6+'Z23'!G6+'Z24'!G6+'Z25'!G6+'Z26'!G6+'Z27'!G6+'Z28'!G6+'Z29'!G6+'Z30'!G6+'Z31'!G6+'Z32'!G6+'Z33'!G6+'Z34'!G6+'Z35'!G6+'Z36'!G6</f>
        <v>445</v>
      </c>
      <c r="I5" s="83" t="s">
        <v>110</v>
      </c>
      <c r="J5" s="83">
        <f>'Z19'!I6+'Z20'!I6+'Z21'!I6+'Z22'!I6+'Z23'!I6+'Z24'!I6+'Z25'!I6+'Z26'!I6+'Z27'!I6+'Z28'!I6+'Z29'!I6+'Z30'!I6+'Z31'!I6+'Z32'!I6+'Z33'!I6+'Z34'!I6+'Z35'!I6+'Z36'!I6</f>
        <v>401</v>
      </c>
      <c r="K5" s="81" t="s">
        <v>83</v>
      </c>
      <c r="L5" s="22" t="str">
        <f>IF(H5&gt;J5,"+",IF(H5=J5,"=","-"))</f>
        <v>+</v>
      </c>
      <c r="M5" s="22">
        <f>ABS(H5-J5)</f>
        <v>44</v>
      </c>
    </row>
    <row r="6" spans="1:13" ht="23.25">
      <c r="A6" s="82"/>
      <c r="B6" s="82"/>
      <c r="C6" s="81"/>
      <c r="D6" s="81" t="s">
        <v>113</v>
      </c>
      <c r="E6" s="81"/>
      <c r="F6" s="81"/>
      <c r="G6" s="84"/>
      <c r="H6" s="83">
        <f>ROUND(H4/$E$4,0)</f>
        <v>76</v>
      </c>
      <c r="I6" s="83" t="s">
        <v>110</v>
      </c>
      <c r="J6" s="83">
        <f>ROUND(J4/$E$4,0)</f>
        <v>69</v>
      </c>
      <c r="K6" s="81"/>
      <c r="L6" s="22" t="str">
        <f>IF(H6&gt;J6,"+",IF(H6=J6,"=","-"))</f>
        <v>+</v>
      </c>
      <c r="M6" s="22">
        <f>ABS(H6-J6)</f>
        <v>7</v>
      </c>
    </row>
    <row r="7" spans="7:13" ht="23.25">
      <c r="G7" s="84" t="s">
        <v>111</v>
      </c>
      <c r="H7" s="83">
        <f>ROUND(H5/$E$4,0)</f>
        <v>40</v>
      </c>
      <c r="I7" s="83" t="s">
        <v>110</v>
      </c>
      <c r="J7" s="83">
        <f>ROUND(J5/$E$4,0)</f>
        <v>36</v>
      </c>
      <c r="K7" s="81" t="s">
        <v>83</v>
      </c>
      <c r="L7" s="22" t="str">
        <f>IF(H7&gt;J7,"+",IF(H7=J7,"=","-"))</f>
        <v>+</v>
      </c>
      <c r="M7" s="22">
        <f>ABS(H7-J7)</f>
        <v>4</v>
      </c>
    </row>
    <row r="9" spans="1:13" ht="15">
      <c r="A9" s="33" t="s">
        <v>85</v>
      </c>
      <c r="B9" s="34"/>
      <c r="C9" s="34"/>
      <c r="D9" s="35"/>
      <c r="E9" s="36" t="s">
        <v>86</v>
      </c>
      <c r="F9" s="36" t="s">
        <v>87</v>
      </c>
      <c r="G9" s="36" t="s">
        <v>88</v>
      </c>
      <c r="H9" s="37" t="s">
        <v>89</v>
      </c>
      <c r="I9" s="38"/>
      <c r="J9" s="38"/>
      <c r="K9" s="39" t="s">
        <v>90</v>
      </c>
      <c r="M9" s="39" t="s">
        <v>112</v>
      </c>
    </row>
    <row r="10" spans="1:13" ht="15">
      <c r="A10" s="9" t="s">
        <v>32</v>
      </c>
      <c r="B10" s="11"/>
      <c r="C10" s="10" t="s">
        <v>33</v>
      </c>
      <c r="D10" s="12" t="s">
        <v>91</v>
      </c>
      <c r="E10" s="12" t="s">
        <v>92</v>
      </c>
      <c r="F10" s="40"/>
      <c r="G10" s="40"/>
      <c r="H10" s="12" t="s">
        <v>93</v>
      </c>
      <c r="I10" s="41" t="s">
        <v>94</v>
      </c>
      <c r="J10" s="41" t="s">
        <v>95</v>
      </c>
      <c r="K10" s="42" t="s">
        <v>92</v>
      </c>
      <c r="M10" s="42" t="s">
        <v>114</v>
      </c>
    </row>
    <row r="11" spans="1:13" ht="15">
      <c r="A11" s="13">
        <f>soupiska!C11</f>
        <v>12</v>
      </c>
      <c r="B11" s="15"/>
      <c r="C11" s="14" t="str">
        <f>soupiska!E11</f>
        <v>Čechovský Marek</v>
      </c>
      <c r="D11" s="139">
        <f>'Z19'!D11+'Z20'!D11+'Z21'!D11+'Z22'!D11+'Z23'!D11+'Z24'!D11+'Z25'!D11+'Z26'!D11+'Z27'!D11+'Z28'!D11+'Z29'!D11+'Z30'!D11+'Z31'!D11+'Z32'!D11+'Z33'!D11+'Z34'!D11+'Z35'!D11+'Z36'!D11</f>
        <v>5</v>
      </c>
      <c r="E11" s="139">
        <f>IF(D11=0,0,3*F11+2*G11+I11)</f>
        <v>87</v>
      </c>
      <c r="F11" s="139">
        <f>'Z19'!F11+'Z20'!F11+'Z21'!F11+'Z22'!F11+'Z23'!F11+'Z24'!F11+'Z25'!F11+'Z26'!F11+'Z27'!F11+'Z28'!F11+'Z29'!F11+'Z30'!F11+'Z31'!F11+'Z32'!F11+'Z33'!F11+'Z34'!F11+'Z35'!F11+'Z36'!F11</f>
        <v>1</v>
      </c>
      <c r="G11" s="139">
        <f>'Z19'!G11+'Z20'!G11+'Z21'!G11+'Z22'!G11+'Z23'!G11+'Z24'!G11+'Z25'!G11+'Z26'!G11+'Z27'!G11+'Z28'!G11+'Z29'!G11+'Z30'!G11+'Z31'!G11+'Z32'!G11+'Z33'!G11+'Z34'!G11+'Z35'!G11+'Z36'!G11</f>
        <v>34</v>
      </c>
      <c r="H11" s="139">
        <f>'Z19'!H11+'Z20'!H11+'Z21'!H11+'Z22'!H11+'Z23'!H11+'Z24'!H11+'Z25'!H11+'Z26'!H11+'Z27'!H11+'Z28'!H11+'Z29'!H11+'Z30'!H11+'Z31'!H11+'Z32'!H11+'Z33'!H11+'Z34'!H11+'Z35'!H11+'Z36'!H11</f>
        <v>29</v>
      </c>
      <c r="I11" s="140">
        <f>'Z19'!I11+'Z20'!I11+'Z21'!I11+'Z22'!I11+'Z23'!I11+'Z24'!I11+'Z25'!I11+'Z26'!I11+'Z27'!I11+'Z28'!I11+'Z29'!I11+'Z30'!I11+'Z31'!I11+'Z32'!I11+'Z33'!I11+'Z34'!I11+'Z35'!I11+'Z36'!I11</f>
        <v>16</v>
      </c>
      <c r="J11" s="141">
        <f>IF(AND(H11=0,I11=0)," - ",ROUND(I11*100/H11,1))</f>
        <v>55.2</v>
      </c>
      <c r="K11" s="142">
        <f>'Z19'!K11+'Z20'!K11+'Z21'!K11+'Z22'!K11+'Z23'!K11+'Z24'!K11+'Z25'!K11+'Z26'!K11+'Z27'!K11+'Z28'!K11+'Z29'!K11+'Z30'!K11+'Z31'!K11+'Z32'!K11+'Z33'!K11+'Z34'!K11+'Z35'!K11+'Z36'!K11</f>
        <v>17</v>
      </c>
      <c r="M11" s="44">
        <f>IF(D11=0,"",ROUND(E11/D11,0))</f>
        <v>17</v>
      </c>
    </row>
    <row r="12" spans="1:13" ht="15">
      <c r="A12" s="21">
        <f>soupiska!C12</f>
        <v>0</v>
      </c>
      <c r="B12" s="18"/>
      <c r="C12" s="19" t="str">
        <f>soupiska!E12</f>
        <v>Dostál Radek</v>
      </c>
      <c r="D12" s="97">
        <f>'Z19'!D12+'Z20'!D12+'Z21'!D12+'Z22'!D12+'Z23'!D12+'Z24'!D12+'Z25'!D12+'Z26'!D12+'Z27'!D12+'Z28'!D12+'Z29'!D12+'Z30'!D12+'Z31'!D12+'Z32'!D12+'Z33'!D12+'Z34'!D12+'Z35'!D12+'Z36'!D12</f>
        <v>0</v>
      </c>
      <c r="E12" s="97">
        <f>IF(D12=0,0,3*F12+2*G12+I12)</f>
        <v>0</v>
      </c>
      <c r="F12" s="97">
        <f>'Z19'!F12+'Z20'!F12+'Z21'!F12+'Z22'!F12+'Z23'!F12+'Z24'!F12+'Z25'!F12+'Z26'!F12+'Z27'!F12+'Z28'!F12+'Z29'!F12+'Z30'!F12+'Z31'!F12+'Z32'!F12+'Z33'!F12+'Z34'!F12+'Z35'!F12+'Z36'!F12</f>
        <v>0</v>
      </c>
      <c r="G12" s="97">
        <f>'Z19'!G12+'Z20'!G12+'Z21'!G12+'Z22'!G12+'Z23'!G12+'Z24'!G12+'Z25'!G12+'Z26'!G12+'Z27'!G12+'Z28'!G12+'Z29'!G12+'Z30'!G12+'Z31'!G12+'Z32'!G12+'Z33'!G12+'Z34'!G12+'Z35'!G12+'Z36'!G12</f>
        <v>0</v>
      </c>
      <c r="H12" s="97">
        <f>'Z19'!H12+'Z20'!H12+'Z21'!H12+'Z22'!H12+'Z23'!H12+'Z24'!H12+'Z25'!H12+'Z26'!H12+'Z27'!H12+'Z28'!H12+'Z29'!H12+'Z30'!H12+'Z31'!H12+'Z32'!H12+'Z33'!H12+'Z34'!H12+'Z35'!H12+'Z36'!H12</f>
        <v>0</v>
      </c>
      <c r="I12" s="98">
        <f>'Z19'!I12+'Z20'!I12+'Z21'!I12+'Z22'!I12+'Z23'!I12+'Z24'!I12+'Z25'!I12+'Z26'!I12+'Z27'!I12+'Z28'!I12+'Z29'!I12+'Z30'!I12+'Z31'!I12+'Z32'!I12+'Z33'!I12+'Z34'!I12+'Z35'!I12+'Z36'!I12</f>
        <v>0</v>
      </c>
      <c r="J12" s="99" t="str">
        <f>IF(AND(H12=0,I12=0)," - ",ROUND(I12*100/H12,1))</f>
        <v> - </v>
      </c>
      <c r="K12" s="100">
        <f>'Z19'!K12+'Z20'!K12+'Z21'!K12+'Z22'!K12+'Z23'!K12+'Z24'!K12+'Z25'!K12+'Z26'!K12+'Z27'!K12+'Z28'!K12+'Z29'!K12+'Z30'!K12+'Z31'!K12+'Z32'!K12+'Z33'!K12+'Z34'!K12+'Z35'!K12+'Z36'!K12</f>
        <v>0</v>
      </c>
      <c r="M12" s="46">
        <f>IF(D12=0,"",ROUND(E12/D12,0))</f>
      </c>
    </row>
    <row r="13" spans="1:13" ht="15">
      <c r="A13" s="21">
        <f>soupiska!C13</f>
        <v>14</v>
      </c>
      <c r="B13" s="18"/>
      <c r="C13" s="19" t="str">
        <f>soupiska!E13</f>
        <v>Ducháček Ludvík</v>
      </c>
      <c r="D13" s="97">
        <f>'Z19'!D13+'Z20'!D13+'Z21'!D13+'Z22'!D13+'Z23'!D13+'Z24'!D13+'Z25'!D13+'Z26'!D13+'Z27'!D13+'Z28'!D13+'Z29'!D13+'Z30'!D13+'Z31'!D13+'Z32'!D13+'Z33'!D13+'Z34'!D13+'Z35'!D13+'Z36'!D13</f>
        <v>0</v>
      </c>
      <c r="E13" s="97">
        <f aca="true" t="shared" si="0" ref="E13:E30">IF(D13=0,0,3*F13+2*G13+I13)</f>
        <v>0</v>
      </c>
      <c r="F13" s="97">
        <f>'Z19'!F13+'Z20'!F13+'Z21'!F13+'Z22'!F13+'Z23'!F13+'Z24'!F13+'Z25'!F13+'Z26'!F13+'Z27'!F13+'Z28'!F13+'Z29'!F13+'Z30'!F13+'Z31'!F13+'Z32'!F13+'Z33'!F13+'Z34'!F13+'Z35'!F13+'Z36'!F13</f>
        <v>0</v>
      </c>
      <c r="G13" s="97">
        <f>'Z19'!G13+'Z20'!G13+'Z21'!G13+'Z22'!G13+'Z23'!G13+'Z24'!G13+'Z25'!G13+'Z26'!G13+'Z27'!G13+'Z28'!G13+'Z29'!G13+'Z30'!G13+'Z31'!G13+'Z32'!G13+'Z33'!G13+'Z34'!G13+'Z35'!G13+'Z36'!G13</f>
        <v>0</v>
      </c>
      <c r="H13" s="97">
        <f>'Z19'!H13+'Z20'!H13+'Z21'!H13+'Z22'!H13+'Z23'!H13+'Z24'!H13+'Z25'!H13+'Z26'!H13+'Z27'!H13+'Z28'!H13+'Z29'!H13+'Z30'!H13+'Z31'!H13+'Z32'!H13+'Z33'!H13+'Z34'!H13+'Z35'!H13+'Z36'!H13</f>
        <v>0</v>
      </c>
      <c r="I13" s="98">
        <f>'Z19'!I13+'Z20'!I13+'Z21'!I13+'Z22'!I13+'Z23'!I13+'Z24'!I13+'Z25'!I13+'Z26'!I13+'Z27'!I13+'Z28'!I13+'Z29'!I13+'Z30'!I13+'Z31'!I13+'Z32'!I13+'Z33'!I13+'Z34'!I13+'Z35'!I13+'Z36'!I13</f>
        <v>0</v>
      </c>
      <c r="J13" s="99" t="str">
        <f aca="true" t="shared" si="1" ref="J13:J30">IF(AND(H13=0,I13=0)," - ",ROUND(I13*100/H13,1))</f>
        <v> - </v>
      </c>
      <c r="K13" s="100">
        <f>'Z19'!K13+'Z20'!K13+'Z21'!K13+'Z22'!K13+'Z23'!K13+'Z24'!K13+'Z25'!K13+'Z26'!K13+'Z27'!K13+'Z28'!K13+'Z29'!K13+'Z30'!K13+'Z31'!K13+'Z32'!K13+'Z33'!K13+'Z34'!K13+'Z35'!K13+'Z36'!K13</f>
        <v>0</v>
      </c>
      <c r="M13" s="46">
        <f>IF(D13=0,"",ROUND(E13/D13,0))</f>
      </c>
    </row>
    <row r="14" spans="1:13" ht="15">
      <c r="A14" s="17">
        <f>soupiska!C14</f>
        <v>20</v>
      </c>
      <c r="B14" s="18"/>
      <c r="C14" s="19" t="str">
        <f>soupiska!E14</f>
        <v>Dvořák Milan</v>
      </c>
      <c r="D14" s="97">
        <f>'Z19'!D14+'Z20'!D14+'Z21'!D14+'Z22'!D14+'Z23'!D14+'Z24'!D14+'Z25'!D14+'Z26'!D14+'Z27'!D14+'Z28'!D14+'Z29'!D14+'Z30'!D14+'Z31'!D14+'Z32'!D14+'Z33'!D14+'Z34'!D14+'Z35'!D14+'Z36'!D14</f>
        <v>8</v>
      </c>
      <c r="E14" s="97">
        <f t="shared" si="0"/>
        <v>29</v>
      </c>
      <c r="F14" s="97">
        <f>'Z19'!F14+'Z20'!F14+'Z21'!F14+'Z22'!F14+'Z23'!F14+'Z24'!F14+'Z25'!F14+'Z26'!F14+'Z27'!F14+'Z28'!F14+'Z29'!F14+'Z30'!F14+'Z31'!F14+'Z32'!F14+'Z33'!F14+'Z34'!F14+'Z35'!F14+'Z36'!F14</f>
        <v>0</v>
      </c>
      <c r="G14" s="97">
        <f>'Z19'!G14+'Z20'!G14+'Z21'!G14+'Z22'!G14+'Z23'!G14+'Z24'!G14+'Z25'!G14+'Z26'!G14+'Z27'!G14+'Z28'!G14+'Z29'!G14+'Z30'!G14+'Z31'!G14+'Z32'!G14+'Z33'!G14+'Z34'!G14+'Z35'!G14+'Z36'!G14</f>
        <v>11</v>
      </c>
      <c r="H14" s="97">
        <f>'Z19'!H14+'Z20'!H14+'Z21'!H14+'Z22'!H14+'Z23'!H14+'Z24'!H14+'Z25'!H14+'Z26'!H14+'Z27'!H14+'Z28'!H14+'Z29'!H14+'Z30'!H14+'Z31'!H14+'Z32'!H14+'Z33'!H14+'Z34'!H14+'Z35'!H14+'Z36'!H14</f>
        <v>18</v>
      </c>
      <c r="I14" s="98">
        <f>'Z19'!I14+'Z20'!I14+'Z21'!I14+'Z22'!I14+'Z23'!I14+'Z24'!I14+'Z25'!I14+'Z26'!I14+'Z27'!I14+'Z28'!I14+'Z29'!I14+'Z30'!I14+'Z31'!I14+'Z32'!I14+'Z33'!I14+'Z34'!I14+'Z35'!I14+'Z36'!I14</f>
        <v>7</v>
      </c>
      <c r="J14" s="99">
        <f t="shared" si="1"/>
        <v>38.9</v>
      </c>
      <c r="K14" s="100">
        <f>'Z19'!K14+'Z20'!K14+'Z21'!K14+'Z22'!K14+'Z23'!K14+'Z24'!K14+'Z25'!K14+'Z26'!K14+'Z27'!K14+'Z28'!K14+'Z29'!K14+'Z30'!K14+'Z31'!K14+'Z32'!K14+'Z33'!K14+'Z34'!K14+'Z35'!K14+'Z36'!K14</f>
        <v>13</v>
      </c>
      <c r="M14" s="46">
        <f aca="true" t="shared" si="2" ref="M14:M27">IF(D14=0,"",ROUND(E14/D14,0))</f>
        <v>4</v>
      </c>
    </row>
    <row r="15" spans="1:13" ht="15">
      <c r="A15" s="17">
        <f>soupiska!C15</f>
        <v>4</v>
      </c>
      <c r="B15" s="18"/>
      <c r="C15" s="19" t="str">
        <f>soupiska!E15</f>
        <v>Fiksa Ondřej</v>
      </c>
      <c r="D15" s="97">
        <f>'Z19'!D15+'Z20'!D15+'Z21'!D15+'Z22'!D15+'Z23'!D15+'Z24'!D15+'Z25'!D15+'Z26'!D15+'Z27'!D15+'Z28'!D15+'Z29'!D15+'Z30'!D15+'Z31'!D15+'Z32'!D15+'Z33'!D15+'Z34'!D15+'Z35'!D15+'Z36'!D15</f>
        <v>11</v>
      </c>
      <c r="E15" s="97">
        <f t="shared" si="0"/>
        <v>182</v>
      </c>
      <c r="F15" s="97">
        <f>'Z19'!F15+'Z20'!F15+'Z21'!F15+'Z22'!F15+'Z23'!F15+'Z24'!F15+'Z25'!F15+'Z26'!F15+'Z27'!F15+'Z28'!F15+'Z29'!F15+'Z30'!F15+'Z31'!F15+'Z32'!F15+'Z33'!F15+'Z34'!F15+'Z35'!F15+'Z36'!F15</f>
        <v>17</v>
      </c>
      <c r="G15" s="97">
        <f>'Z19'!G15+'Z20'!G15+'Z21'!G15+'Z22'!G15+'Z23'!G15+'Z24'!G15+'Z25'!G15+'Z26'!G15+'Z27'!G15+'Z28'!G15+'Z29'!G15+'Z30'!G15+'Z31'!G15+'Z32'!G15+'Z33'!G15+'Z34'!G15+'Z35'!G15+'Z36'!G15</f>
        <v>45</v>
      </c>
      <c r="H15" s="97">
        <f>'Z19'!H15+'Z20'!H15+'Z21'!H15+'Z22'!H15+'Z23'!H15+'Z24'!H15+'Z25'!H15+'Z26'!H15+'Z27'!H15+'Z28'!H15+'Z29'!H15+'Z30'!H15+'Z31'!H15+'Z32'!H15+'Z33'!H15+'Z34'!H15+'Z35'!H15+'Z36'!H15</f>
        <v>71</v>
      </c>
      <c r="I15" s="98">
        <f>'Z19'!I15+'Z20'!I15+'Z21'!I15+'Z22'!I15+'Z23'!I15+'Z24'!I15+'Z25'!I15+'Z26'!I15+'Z27'!I15+'Z28'!I15+'Z29'!I15+'Z30'!I15+'Z31'!I15+'Z32'!I15+'Z33'!I15+'Z34'!I15+'Z35'!I15+'Z36'!I15</f>
        <v>41</v>
      </c>
      <c r="J15" s="99">
        <f t="shared" si="1"/>
        <v>57.7</v>
      </c>
      <c r="K15" s="100">
        <f>'Z19'!K15+'Z20'!K15+'Z21'!K15+'Z22'!K15+'Z23'!K15+'Z24'!K15+'Z25'!K15+'Z26'!K15+'Z27'!K15+'Z28'!K15+'Z29'!K15+'Z30'!K15+'Z31'!K15+'Z32'!K15+'Z33'!K15+'Z34'!K15+'Z35'!K15+'Z36'!K15</f>
        <v>18</v>
      </c>
      <c r="M15" s="46">
        <f>IF(D15=0,"",ROUND(E15/D15,0))</f>
        <v>17</v>
      </c>
    </row>
    <row r="16" spans="1:13" ht="15">
      <c r="A16" s="17">
        <f>soupiska!C16</f>
        <v>15</v>
      </c>
      <c r="B16" s="18"/>
      <c r="C16" s="19" t="str">
        <f>soupiska!E16</f>
        <v>Hedvičák Jaroslav</v>
      </c>
      <c r="D16" s="97">
        <f>'Z19'!D16+'Z20'!D16+'Z21'!D16+'Z22'!D16+'Z23'!D16+'Z24'!D16+'Z25'!D16+'Z26'!D16+'Z27'!D16+'Z28'!D16+'Z29'!D16+'Z30'!D16+'Z31'!D16+'Z32'!D16+'Z33'!D16+'Z34'!D16+'Z35'!D16+'Z36'!D16</f>
        <v>8</v>
      </c>
      <c r="E16" s="97">
        <f t="shared" si="0"/>
        <v>131</v>
      </c>
      <c r="F16" s="97">
        <f>'Z19'!F16+'Z20'!F16+'Z21'!F16+'Z22'!F16+'Z23'!F16+'Z24'!F16+'Z25'!F16+'Z26'!F16+'Z27'!F16+'Z28'!F16+'Z29'!F16+'Z30'!F16+'Z31'!F16+'Z32'!F16+'Z33'!F16+'Z34'!F16+'Z35'!F16+'Z36'!F16</f>
        <v>25</v>
      </c>
      <c r="G16" s="97">
        <f>'Z19'!G16+'Z20'!G16+'Z21'!G16+'Z22'!G16+'Z23'!G16+'Z24'!G16+'Z25'!G16+'Z26'!G16+'Z27'!G16+'Z28'!G16+'Z29'!G16+'Z30'!G16+'Z31'!G16+'Z32'!G16+'Z33'!G16+'Z34'!G16+'Z35'!G16+'Z36'!G16</f>
        <v>23</v>
      </c>
      <c r="H16" s="97">
        <f>'Z19'!H16+'Z20'!H16+'Z21'!H16+'Z22'!H16+'Z23'!H16+'Z24'!H16+'Z25'!H16+'Z26'!H16+'Z27'!H16+'Z28'!H16+'Z29'!H16+'Z30'!H16+'Z31'!H16+'Z32'!H16+'Z33'!H16+'Z34'!H16+'Z35'!H16+'Z36'!H16</f>
        <v>15</v>
      </c>
      <c r="I16" s="98">
        <f>'Z19'!I16+'Z20'!I16+'Z21'!I16+'Z22'!I16+'Z23'!I16+'Z24'!I16+'Z25'!I16+'Z26'!I16+'Z27'!I16+'Z28'!I16+'Z29'!I16+'Z30'!I16+'Z31'!I16+'Z32'!I16+'Z33'!I16+'Z34'!I16+'Z35'!I16+'Z36'!I16</f>
        <v>10</v>
      </c>
      <c r="J16" s="99">
        <f t="shared" si="1"/>
        <v>66.7</v>
      </c>
      <c r="K16" s="100">
        <f>'Z19'!K16+'Z20'!K16+'Z21'!K16+'Z22'!K16+'Z23'!K16+'Z24'!K16+'Z25'!K16+'Z26'!K16+'Z27'!K16+'Z28'!K16+'Z29'!K16+'Z30'!K16+'Z31'!K16+'Z32'!K16+'Z33'!K16+'Z34'!K16+'Z35'!K16+'Z36'!K16</f>
        <v>7</v>
      </c>
      <c r="M16" s="46">
        <f>IF(D16=0,"",ROUND(E16/D16,0))</f>
        <v>16</v>
      </c>
    </row>
    <row r="17" spans="1:13" ht="15">
      <c r="A17" s="17">
        <f>soupiska!C17</f>
        <v>10</v>
      </c>
      <c r="B17" s="18"/>
      <c r="C17" s="19" t="str">
        <f>soupiska!E17</f>
        <v>Krontorád Pavel</v>
      </c>
      <c r="D17" s="97">
        <f>'Z19'!D17+'Z20'!D17+'Z21'!D17+'Z22'!D17+'Z23'!D17+'Z24'!D17+'Z25'!D17+'Z26'!D17+'Z27'!D17+'Z28'!D17+'Z29'!D17+'Z30'!D17+'Z31'!D17+'Z32'!D17+'Z33'!D17+'Z34'!D17+'Z35'!D17+'Z36'!D17</f>
        <v>5</v>
      </c>
      <c r="E17" s="97">
        <f t="shared" si="0"/>
        <v>40</v>
      </c>
      <c r="F17" s="97">
        <f>'Z19'!F17+'Z20'!F17+'Z21'!F17+'Z22'!F17+'Z23'!F17+'Z24'!F17+'Z25'!F17+'Z26'!F17+'Z27'!F17+'Z28'!F17+'Z29'!F17+'Z30'!F17+'Z31'!F17+'Z32'!F17+'Z33'!F17+'Z34'!F17+'Z35'!F17+'Z36'!F17</f>
        <v>3</v>
      </c>
      <c r="G17" s="97">
        <f>'Z19'!G17+'Z20'!G17+'Z21'!G17+'Z22'!G17+'Z23'!G17+'Z24'!G17+'Z25'!G17+'Z26'!G17+'Z27'!G17+'Z28'!G17+'Z29'!G17+'Z30'!G17+'Z31'!G17+'Z32'!G17+'Z33'!G17+'Z34'!G17+'Z35'!G17+'Z36'!G17</f>
        <v>14</v>
      </c>
      <c r="H17" s="97">
        <f>'Z19'!H17+'Z20'!H17+'Z21'!H17+'Z22'!H17+'Z23'!H17+'Z24'!H17+'Z25'!H17+'Z26'!H17+'Z27'!H17+'Z28'!H17+'Z29'!H17+'Z30'!H17+'Z31'!H17+'Z32'!H17+'Z33'!H17+'Z34'!H17+'Z35'!H17+'Z36'!H17</f>
        <v>4</v>
      </c>
      <c r="I17" s="98">
        <f>'Z19'!I17+'Z20'!I17+'Z21'!I17+'Z22'!I17+'Z23'!I17+'Z24'!I17+'Z25'!I17+'Z26'!I17+'Z27'!I17+'Z28'!I17+'Z29'!I17+'Z30'!I17+'Z31'!I17+'Z32'!I17+'Z33'!I17+'Z34'!I17+'Z35'!I17+'Z36'!I17</f>
        <v>3</v>
      </c>
      <c r="J17" s="99">
        <f t="shared" si="1"/>
        <v>75</v>
      </c>
      <c r="K17" s="100">
        <f>'Z19'!K17+'Z20'!K17+'Z21'!K17+'Z22'!K17+'Z23'!K17+'Z24'!K17+'Z25'!K17+'Z26'!K17+'Z27'!K17+'Z28'!K17+'Z29'!K17+'Z30'!K17+'Z31'!K17+'Z32'!K17+'Z33'!K17+'Z34'!K17+'Z35'!K17+'Z36'!K17</f>
        <v>3</v>
      </c>
      <c r="M17" s="46">
        <f t="shared" si="2"/>
        <v>8</v>
      </c>
    </row>
    <row r="18" spans="1:13" ht="15">
      <c r="A18" s="17">
        <f>soupiska!C18</f>
        <v>7</v>
      </c>
      <c r="B18" s="18"/>
      <c r="C18" s="19" t="str">
        <f>soupiska!E18</f>
        <v>Krontorád Vít</v>
      </c>
      <c r="D18" s="97">
        <f>'Z19'!D18+'Z20'!D18+'Z21'!D18+'Z22'!D18+'Z23'!D18+'Z24'!D18+'Z25'!D18+'Z26'!D18+'Z27'!D18+'Z28'!D18+'Z29'!D18+'Z30'!D18+'Z31'!D18+'Z32'!D18+'Z33'!D18+'Z34'!D18+'Z35'!D18+'Z36'!D18</f>
        <v>9</v>
      </c>
      <c r="E18" s="97">
        <f t="shared" si="0"/>
        <v>180</v>
      </c>
      <c r="F18" s="97">
        <f>'Z19'!F18+'Z20'!F18+'Z21'!F18+'Z22'!F18+'Z23'!F18+'Z24'!F18+'Z25'!F18+'Z26'!F18+'Z27'!F18+'Z28'!F18+'Z29'!F18+'Z30'!F18+'Z31'!F18+'Z32'!F18+'Z33'!F18+'Z34'!F18+'Z35'!F18+'Z36'!F18</f>
        <v>1</v>
      </c>
      <c r="G18" s="97">
        <f>'Z19'!G18+'Z20'!G18+'Z21'!G18+'Z22'!G18+'Z23'!G18+'Z24'!G18+'Z25'!G18+'Z26'!G18+'Z27'!G18+'Z28'!G18+'Z29'!G18+'Z30'!G18+'Z31'!G18+'Z32'!G18+'Z33'!G18+'Z34'!G18+'Z35'!G18+'Z36'!G18</f>
        <v>83</v>
      </c>
      <c r="H18" s="97">
        <f>'Z19'!H18+'Z20'!H18+'Z21'!H18+'Z22'!H18+'Z23'!H18+'Z24'!H18+'Z25'!H18+'Z26'!H18+'Z27'!H18+'Z28'!H18+'Z29'!H18+'Z30'!H18+'Z31'!H18+'Z32'!H18+'Z33'!H18+'Z34'!H18+'Z35'!H18+'Z36'!H18</f>
        <v>19</v>
      </c>
      <c r="I18" s="98">
        <f>'Z19'!I18+'Z20'!I18+'Z21'!I18+'Z22'!I18+'Z23'!I18+'Z24'!I18+'Z25'!I18+'Z26'!I18+'Z27'!I18+'Z28'!I18+'Z29'!I18+'Z30'!I18+'Z31'!I18+'Z32'!I18+'Z33'!I18+'Z34'!I18+'Z35'!I18+'Z36'!I18</f>
        <v>11</v>
      </c>
      <c r="J18" s="99">
        <f t="shared" si="1"/>
        <v>57.9</v>
      </c>
      <c r="K18" s="100">
        <f>'Z19'!K18+'Z20'!K18+'Z21'!K18+'Z22'!K18+'Z23'!K18+'Z24'!K18+'Z25'!K18+'Z26'!K18+'Z27'!K18+'Z28'!K18+'Z29'!K18+'Z30'!K18+'Z31'!K18+'Z32'!K18+'Z33'!K18+'Z34'!K18+'Z35'!K18+'Z36'!K18</f>
        <v>28</v>
      </c>
      <c r="M18" s="46">
        <f t="shared" si="2"/>
        <v>20</v>
      </c>
    </row>
    <row r="19" spans="1:13" ht="15">
      <c r="A19" s="17">
        <f>soupiska!C19</f>
        <v>6</v>
      </c>
      <c r="B19" s="18"/>
      <c r="C19" s="19" t="str">
        <f>soupiska!E19</f>
        <v>Krška Josef</v>
      </c>
      <c r="D19" s="97">
        <f>'Z19'!D19+'Z20'!D19+'Z21'!D19+'Z22'!D19+'Z23'!D19+'Z24'!D19+'Z25'!D19+'Z26'!D19+'Z27'!D19+'Z28'!D19+'Z29'!D19+'Z30'!D19+'Z31'!D19+'Z32'!D19+'Z33'!D19+'Z34'!D19+'Z35'!D19+'Z36'!D19</f>
        <v>0</v>
      </c>
      <c r="E19" s="97">
        <f t="shared" si="0"/>
        <v>0</v>
      </c>
      <c r="F19" s="97">
        <f>'Z19'!F19+'Z20'!F19+'Z21'!F19+'Z22'!F19+'Z23'!F19+'Z24'!F19+'Z25'!F19+'Z26'!F19+'Z27'!F19+'Z28'!F19+'Z29'!F19+'Z30'!F19+'Z31'!F19+'Z32'!F19+'Z33'!F19+'Z34'!F19+'Z35'!F19+'Z36'!F19</f>
        <v>0</v>
      </c>
      <c r="G19" s="97">
        <f>'Z19'!G19+'Z20'!G19+'Z21'!G19+'Z22'!G19+'Z23'!G19+'Z24'!G19+'Z25'!G19+'Z26'!G19+'Z27'!G19+'Z28'!G19+'Z29'!G19+'Z30'!G19+'Z31'!G19+'Z32'!G19+'Z33'!G19+'Z34'!G19+'Z35'!G19+'Z36'!G19</f>
        <v>0</v>
      </c>
      <c r="H19" s="97">
        <f>'Z19'!H19+'Z20'!H19+'Z21'!H19+'Z22'!H19+'Z23'!H19+'Z24'!H19+'Z25'!H19+'Z26'!H19+'Z27'!H19+'Z28'!H19+'Z29'!H19+'Z30'!H19+'Z31'!H19+'Z32'!H19+'Z33'!H19+'Z34'!H19+'Z35'!H19+'Z36'!H19</f>
        <v>0</v>
      </c>
      <c r="I19" s="98">
        <f>'Z19'!I19+'Z20'!I19+'Z21'!I19+'Z22'!I19+'Z23'!I19+'Z24'!I19+'Z25'!I19+'Z26'!I19+'Z27'!I19+'Z28'!I19+'Z29'!I19+'Z30'!I19+'Z31'!I19+'Z32'!I19+'Z33'!I19+'Z34'!I19+'Z35'!I19+'Z36'!I19</f>
        <v>0</v>
      </c>
      <c r="J19" s="99" t="str">
        <f t="shared" si="1"/>
        <v> - </v>
      </c>
      <c r="K19" s="100">
        <f>'Z19'!K19+'Z20'!K19+'Z21'!K19+'Z22'!K19+'Z23'!K19+'Z24'!K19+'Z25'!K19+'Z26'!K19+'Z27'!K19+'Z28'!K19+'Z29'!K19+'Z30'!K19+'Z31'!K19+'Z32'!K19+'Z33'!K19+'Z34'!K19+'Z35'!K19+'Z36'!K19</f>
        <v>0</v>
      </c>
      <c r="M19" s="46">
        <f t="shared" si="2"/>
      </c>
    </row>
    <row r="20" spans="1:13" ht="15">
      <c r="A20" s="17">
        <f>soupiska!C20</f>
        <v>18</v>
      </c>
      <c r="B20" s="18"/>
      <c r="C20" s="19" t="str">
        <f>soupiska!E20</f>
        <v>Maca Radek</v>
      </c>
      <c r="D20" s="97">
        <f>'Z19'!D20+'Z20'!D20+'Z21'!D20+'Z22'!D20+'Z23'!D20+'Z24'!D20+'Z25'!D20+'Z26'!D20+'Z27'!D20+'Z28'!D20+'Z29'!D20+'Z30'!D20+'Z31'!D20+'Z32'!D20+'Z33'!D20+'Z34'!D20+'Z35'!D20+'Z36'!D20</f>
        <v>4</v>
      </c>
      <c r="E20" s="97">
        <f t="shared" si="0"/>
        <v>16</v>
      </c>
      <c r="F20" s="97">
        <f>'Z19'!F20+'Z20'!F20+'Z21'!F20+'Z22'!F20+'Z23'!F20+'Z24'!F20+'Z25'!F20+'Z26'!F20+'Z27'!F20+'Z28'!F20+'Z29'!F20+'Z30'!F20+'Z31'!F20+'Z32'!F20+'Z33'!F20+'Z34'!F20+'Z35'!F20+'Z36'!F20</f>
        <v>2</v>
      </c>
      <c r="G20" s="97">
        <f>'Z19'!G20+'Z20'!G20+'Z21'!G20+'Z22'!G20+'Z23'!G20+'Z24'!G20+'Z25'!G20+'Z26'!G20+'Z27'!G20+'Z28'!G20+'Z29'!G20+'Z30'!G20+'Z31'!G20+'Z32'!G20+'Z33'!G20+'Z34'!G20+'Z35'!G20+'Z36'!G20</f>
        <v>5</v>
      </c>
      <c r="H20" s="97">
        <f>'Z19'!H20+'Z20'!H20+'Z21'!H20+'Z22'!H20+'Z23'!H20+'Z24'!H20+'Z25'!H20+'Z26'!H20+'Z27'!H20+'Z28'!H20+'Z29'!H20+'Z30'!H20+'Z31'!H20+'Z32'!H20+'Z33'!H20+'Z34'!H20+'Z35'!H20+'Z36'!H20</f>
        <v>0</v>
      </c>
      <c r="I20" s="98">
        <f>'Z19'!I20+'Z20'!I20+'Z21'!I20+'Z22'!I20+'Z23'!I20+'Z24'!I20+'Z25'!I20+'Z26'!I20+'Z27'!I20+'Z28'!I20+'Z29'!I20+'Z30'!I20+'Z31'!I20+'Z32'!I20+'Z33'!I20+'Z34'!I20+'Z35'!I20+'Z36'!I20</f>
        <v>0</v>
      </c>
      <c r="J20" s="99" t="str">
        <f t="shared" si="1"/>
        <v> - </v>
      </c>
      <c r="K20" s="100">
        <f>'Z19'!K20+'Z20'!K20+'Z21'!K20+'Z22'!K20+'Z23'!K20+'Z24'!K20+'Z25'!K20+'Z26'!K20+'Z27'!K20+'Z28'!K20+'Z29'!K20+'Z30'!K20+'Z31'!K20+'Z32'!K20+'Z33'!K20+'Z34'!K20+'Z35'!K20+'Z36'!K20</f>
        <v>1</v>
      </c>
      <c r="M20" s="46">
        <f t="shared" si="2"/>
        <v>4</v>
      </c>
    </row>
    <row r="21" spans="1:13" ht="15">
      <c r="A21" s="21">
        <f>soupiska!C21</f>
        <v>17</v>
      </c>
      <c r="B21" s="18"/>
      <c r="C21" s="19" t="str">
        <f>soupiska!E21</f>
        <v>Müller Tomáš</v>
      </c>
      <c r="D21" s="97">
        <f>'Z19'!D21+'Z20'!D21+'Z21'!D21+'Z22'!D21+'Z23'!D21+'Z24'!D21+'Z25'!D21+'Z26'!D21+'Z27'!D21+'Z28'!D21+'Z29'!D21+'Z30'!D21+'Z31'!D21+'Z32'!D21+'Z33'!D21+'Z34'!D21+'Z35'!D21+'Z36'!D21</f>
        <v>0</v>
      </c>
      <c r="E21" s="97">
        <f t="shared" si="0"/>
        <v>0</v>
      </c>
      <c r="F21" s="97">
        <f>'Z19'!F21+'Z20'!F21+'Z21'!F21+'Z22'!F21+'Z23'!F21+'Z24'!F21+'Z25'!F21+'Z26'!F21+'Z27'!F21+'Z28'!F21+'Z29'!F21+'Z30'!F21+'Z31'!F21+'Z32'!F21+'Z33'!F21+'Z34'!F21+'Z35'!F21+'Z36'!F21</f>
        <v>0</v>
      </c>
      <c r="G21" s="97">
        <f>'Z19'!G21+'Z20'!G21+'Z21'!G21+'Z22'!G21+'Z23'!G21+'Z24'!G21+'Z25'!G21+'Z26'!G21+'Z27'!G21+'Z28'!G21+'Z29'!G21+'Z30'!G21+'Z31'!G21+'Z32'!G21+'Z33'!G21+'Z34'!G21+'Z35'!G21+'Z36'!G21</f>
        <v>0</v>
      </c>
      <c r="H21" s="97">
        <f>'Z19'!H21+'Z20'!H21+'Z21'!H21+'Z22'!H21+'Z23'!H21+'Z24'!H21+'Z25'!H21+'Z26'!H21+'Z27'!H21+'Z28'!H21+'Z29'!H21+'Z30'!H21+'Z31'!H21+'Z32'!H21+'Z33'!H21+'Z34'!H21+'Z35'!H21+'Z36'!H21</f>
        <v>0</v>
      </c>
      <c r="I21" s="98">
        <f>'Z19'!I21+'Z20'!I21+'Z21'!I21+'Z22'!I21+'Z23'!I21+'Z24'!I21+'Z25'!I21+'Z26'!I21+'Z27'!I21+'Z28'!I21+'Z29'!I21+'Z30'!I21+'Z31'!I21+'Z32'!I21+'Z33'!I21+'Z34'!I21+'Z35'!I21+'Z36'!I21</f>
        <v>0</v>
      </c>
      <c r="J21" s="99" t="str">
        <f t="shared" si="1"/>
        <v> - </v>
      </c>
      <c r="K21" s="100">
        <f>'Z19'!K21+'Z20'!K21+'Z21'!K21+'Z22'!K21+'Z23'!K21+'Z24'!K21+'Z25'!K21+'Z26'!K21+'Z27'!K21+'Z28'!K21+'Z29'!K21+'Z30'!K21+'Z31'!K21+'Z32'!K21+'Z33'!K21+'Z34'!K21+'Z35'!K21+'Z36'!K21</f>
        <v>0</v>
      </c>
      <c r="M21" s="46">
        <f t="shared" si="2"/>
      </c>
    </row>
    <row r="22" spans="1:13" ht="15">
      <c r="A22" s="21">
        <f>soupiska!C22</f>
        <v>17</v>
      </c>
      <c r="B22" s="18"/>
      <c r="C22" s="19" t="str">
        <f>soupiska!E22</f>
        <v>Müller Petr</v>
      </c>
      <c r="D22" s="97">
        <f>'Z19'!D22+'Z20'!D22+'Z21'!D22+'Z22'!D22+'Z23'!D22+'Z24'!D22+'Z25'!D22+'Z26'!D22+'Z27'!D22+'Z28'!D22+'Z29'!D22+'Z30'!D22+'Z31'!D22+'Z32'!D22+'Z33'!D22+'Z34'!D22+'Z35'!D22+'Z36'!D22</f>
        <v>1</v>
      </c>
      <c r="E22" s="97">
        <f t="shared" si="0"/>
        <v>8</v>
      </c>
      <c r="F22" s="97">
        <f>'Z19'!F22+'Z20'!F22+'Z21'!F22+'Z22'!F22+'Z23'!F22+'Z24'!F22+'Z25'!F22+'Z26'!F22+'Z27'!F22+'Z28'!F22+'Z29'!F22+'Z30'!F22+'Z31'!F22+'Z32'!F22+'Z33'!F22+'Z34'!F22+'Z35'!F22+'Z36'!F22</f>
        <v>0</v>
      </c>
      <c r="G22" s="97">
        <f>'Z19'!G22+'Z20'!G22+'Z21'!G22+'Z22'!G22+'Z23'!G22+'Z24'!G22+'Z25'!G22+'Z26'!G22+'Z27'!G22+'Z28'!G22+'Z29'!G22+'Z30'!G22+'Z31'!G22+'Z32'!G22+'Z33'!G22+'Z34'!G22+'Z35'!G22+'Z36'!G22</f>
        <v>4</v>
      </c>
      <c r="H22" s="97">
        <f>'Z19'!H22+'Z20'!H22+'Z21'!H22+'Z22'!H22+'Z23'!H22+'Z24'!H22+'Z25'!H22+'Z26'!H22+'Z27'!H22+'Z28'!H22+'Z29'!H22+'Z30'!H22+'Z31'!H22+'Z32'!H22+'Z33'!H22+'Z34'!H22+'Z35'!H22+'Z36'!H22</f>
        <v>1</v>
      </c>
      <c r="I22" s="98">
        <f>'Z19'!I22+'Z20'!I22+'Z21'!I22+'Z22'!I22+'Z23'!I22+'Z24'!I22+'Z25'!I22+'Z26'!I22+'Z27'!I22+'Z28'!I22+'Z29'!I22+'Z30'!I22+'Z31'!I22+'Z32'!I22+'Z33'!I22+'Z34'!I22+'Z35'!I22+'Z36'!I22</f>
        <v>0</v>
      </c>
      <c r="J22" s="99">
        <f t="shared" si="1"/>
        <v>0</v>
      </c>
      <c r="K22" s="100">
        <f>'Z19'!K22+'Z20'!K22+'Z21'!K22+'Z22'!K22+'Z23'!K22+'Z24'!K22+'Z25'!K22+'Z26'!K22+'Z27'!K22+'Z28'!K22+'Z29'!K22+'Z30'!K22+'Z31'!K22+'Z32'!K22+'Z33'!K22+'Z34'!K22+'Z35'!K22+'Z36'!K22</f>
        <v>0</v>
      </c>
      <c r="M22" s="46">
        <f t="shared" si="2"/>
        <v>8</v>
      </c>
    </row>
    <row r="23" spans="1:13" ht="15">
      <c r="A23" s="21">
        <f>soupiska!C23</f>
        <v>16</v>
      </c>
      <c r="B23" s="18"/>
      <c r="C23" s="19" t="str">
        <f>soupiska!E23</f>
        <v>Nepustil Petr</v>
      </c>
      <c r="D23" s="97">
        <f>'Z19'!D23+'Z20'!D23+'Z21'!D23+'Z22'!D23+'Z23'!D23+'Z24'!D23+'Z25'!D23+'Z26'!D23+'Z27'!D23+'Z28'!D23+'Z29'!D23+'Z30'!D23+'Z31'!D23+'Z32'!D23+'Z33'!D23+'Z34'!D23+'Z35'!D23+'Z36'!D23</f>
        <v>8</v>
      </c>
      <c r="E23" s="97">
        <f t="shared" si="0"/>
        <v>57</v>
      </c>
      <c r="F23" s="97">
        <f>'Z19'!F23+'Z20'!F23+'Z21'!F23+'Z22'!F23+'Z23'!F23+'Z24'!F23+'Z25'!F23+'Z26'!F23+'Z27'!F23+'Z28'!F23+'Z29'!F23+'Z30'!F23+'Z31'!F23+'Z32'!F23+'Z33'!F23+'Z34'!F23+'Z35'!F23+'Z36'!F23</f>
        <v>3</v>
      </c>
      <c r="G23" s="97">
        <f>'Z19'!G23+'Z20'!G23+'Z21'!G23+'Z22'!G23+'Z23'!G23+'Z24'!G23+'Z25'!G23+'Z26'!G23+'Z27'!G23+'Z28'!G23+'Z29'!G23+'Z30'!G23+'Z31'!G23+'Z32'!G23+'Z33'!G23+'Z34'!G23+'Z35'!G23+'Z36'!G23</f>
        <v>19</v>
      </c>
      <c r="H23" s="97">
        <f>'Z19'!H23+'Z20'!H23+'Z21'!H23+'Z22'!H23+'Z23'!H23+'Z24'!H23+'Z25'!H23+'Z26'!H23+'Z27'!H23+'Z28'!H23+'Z29'!H23+'Z30'!H23+'Z31'!H23+'Z32'!H23+'Z33'!H23+'Z34'!H23+'Z35'!H23+'Z36'!H23</f>
        <v>29</v>
      </c>
      <c r="I23" s="98">
        <f>'Z19'!I23+'Z20'!I23+'Z21'!I23+'Z22'!I23+'Z23'!I23+'Z24'!I23+'Z25'!I23+'Z26'!I23+'Z27'!I23+'Z28'!I23+'Z29'!I23+'Z30'!I23+'Z31'!I23+'Z32'!I23+'Z33'!I23+'Z34'!I23+'Z35'!I23+'Z36'!I23</f>
        <v>10</v>
      </c>
      <c r="J23" s="99">
        <f t="shared" si="1"/>
        <v>34.5</v>
      </c>
      <c r="K23" s="100">
        <f>'Z19'!K23+'Z20'!K23+'Z21'!K23+'Z22'!K23+'Z23'!K23+'Z24'!K23+'Z25'!K23+'Z26'!K23+'Z27'!K23+'Z28'!K23+'Z29'!K23+'Z30'!K23+'Z31'!K23+'Z32'!K23+'Z33'!K23+'Z34'!K23+'Z35'!K23+'Z36'!K23</f>
        <v>22</v>
      </c>
      <c r="M23" s="46">
        <f t="shared" si="2"/>
        <v>7</v>
      </c>
    </row>
    <row r="24" spans="1:13" ht="15">
      <c r="A24" s="21">
        <f>soupiska!C24</f>
        <v>8</v>
      </c>
      <c r="B24" s="18"/>
      <c r="C24" s="19" t="str">
        <f>soupiska!E24</f>
        <v>Petr Martin</v>
      </c>
      <c r="D24" s="97">
        <f>'Z19'!D24+'Z20'!D24+'Z21'!D24+'Z22'!D24+'Z23'!D24+'Z24'!D24+'Z25'!D24+'Z26'!D24+'Z27'!D24+'Z28'!D24+'Z29'!D24+'Z30'!D24+'Z31'!D24+'Z32'!D24+'Z33'!D24+'Z34'!D24+'Z35'!D24+'Z36'!D24</f>
        <v>0</v>
      </c>
      <c r="E24" s="97">
        <f t="shared" si="0"/>
        <v>0</v>
      </c>
      <c r="F24" s="97">
        <f>'Z19'!F24+'Z20'!F24+'Z21'!F24+'Z22'!F24+'Z23'!F24+'Z24'!F24+'Z25'!F24+'Z26'!F24+'Z27'!F24+'Z28'!F24+'Z29'!F24+'Z30'!F24+'Z31'!F24+'Z32'!F24+'Z33'!F24+'Z34'!F24+'Z35'!F24+'Z36'!F24</f>
        <v>0</v>
      </c>
      <c r="G24" s="97">
        <f>'Z19'!G24+'Z20'!G24+'Z21'!G24+'Z22'!G24+'Z23'!G24+'Z24'!G24+'Z25'!G24+'Z26'!G24+'Z27'!G24+'Z28'!G24+'Z29'!G24+'Z30'!G24+'Z31'!G24+'Z32'!G24+'Z33'!G24+'Z34'!G24+'Z35'!G24+'Z36'!G24</f>
        <v>0</v>
      </c>
      <c r="H24" s="97">
        <f>'Z19'!H24+'Z20'!H24+'Z21'!H24+'Z22'!H24+'Z23'!H24+'Z24'!H24+'Z25'!H24+'Z26'!H24+'Z27'!H24+'Z28'!H24+'Z29'!H24+'Z30'!H24+'Z31'!H24+'Z32'!H24+'Z33'!H24+'Z34'!H24+'Z35'!H24+'Z36'!H24</f>
        <v>0</v>
      </c>
      <c r="I24" s="98">
        <f>'Z19'!I24+'Z20'!I24+'Z21'!I24+'Z22'!I24+'Z23'!I24+'Z24'!I24+'Z25'!I24+'Z26'!I24+'Z27'!I24+'Z28'!I24+'Z29'!I24+'Z30'!I24+'Z31'!I24+'Z32'!I24+'Z33'!I24+'Z34'!I24+'Z35'!I24+'Z36'!I24</f>
        <v>0</v>
      </c>
      <c r="J24" s="99" t="str">
        <f t="shared" si="1"/>
        <v> - </v>
      </c>
      <c r="K24" s="100">
        <f>'Z19'!K24+'Z20'!K24+'Z21'!K24+'Z22'!K24+'Z23'!K24+'Z24'!K24+'Z25'!K24+'Z26'!K24+'Z27'!K24+'Z28'!K24+'Z29'!K24+'Z30'!K24+'Z31'!K24+'Z32'!K24+'Z33'!K24+'Z34'!K24+'Z35'!K24+'Z36'!K24</f>
        <v>0</v>
      </c>
      <c r="M24" s="46">
        <f t="shared" si="2"/>
      </c>
    </row>
    <row r="25" spans="1:13" ht="15">
      <c r="A25" s="17">
        <f>soupiska!C25</f>
        <v>0</v>
      </c>
      <c r="B25" s="18"/>
      <c r="C25" s="19" t="str">
        <f>soupiska!E25</f>
        <v>Teplý Petr</v>
      </c>
      <c r="D25" s="97">
        <f>'Z19'!D25+'Z20'!D25+'Z21'!D25+'Z22'!D25+'Z23'!D25+'Z24'!D25+'Z25'!D25+'Z26'!D25+'Z27'!D25+'Z28'!D25+'Z29'!D25+'Z30'!D25+'Z31'!D25+'Z32'!D25+'Z33'!D25+'Z34'!D25+'Z35'!D25+'Z36'!D25</f>
        <v>2</v>
      </c>
      <c r="E25" s="97">
        <f t="shared" si="0"/>
        <v>4</v>
      </c>
      <c r="F25" s="97">
        <f>'Z19'!F25+'Z20'!F25+'Z21'!F25+'Z22'!F25+'Z23'!F25+'Z24'!F25+'Z25'!F25+'Z26'!F25+'Z27'!F25+'Z28'!F25+'Z29'!F25+'Z30'!F25+'Z31'!F25+'Z32'!F25+'Z33'!F25+'Z34'!F25+'Z35'!F25+'Z36'!F25</f>
        <v>0</v>
      </c>
      <c r="G25" s="97">
        <f>'Z19'!G25+'Z20'!G25+'Z21'!G25+'Z22'!G25+'Z23'!G25+'Z24'!G25+'Z25'!G25+'Z26'!G25+'Z27'!G25+'Z28'!G25+'Z29'!G25+'Z30'!G25+'Z31'!G25+'Z32'!G25+'Z33'!G25+'Z34'!G25+'Z35'!G25+'Z36'!G25</f>
        <v>2</v>
      </c>
      <c r="H25" s="97">
        <f>'Z19'!H25+'Z20'!H25+'Z21'!H25+'Z22'!H25+'Z23'!H25+'Z24'!H25+'Z25'!H25+'Z26'!H25+'Z27'!H25+'Z28'!H25+'Z29'!H25+'Z30'!H25+'Z31'!H25+'Z32'!H25+'Z33'!H25+'Z34'!H25+'Z35'!H25+'Z36'!H25</f>
        <v>2</v>
      </c>
      <c r="I25" s="98">
        <f>'Z19'!I25+'Z20'!I25+'Z21'!I25+'Z22'!I25+'Z23'!I25+'Z24'!I25+'Z25'!I25+'Z26'!I25+'Z27'!I25+'Z28'!I25+'Z29'!I25+'Z30'!I25+'Z31'!I25+'Z32'!I25+'Z33'!I25+'Z34'!I25+'Z35'!I25+'Z36'!I25</f>
        <v>0</v>
      </c>
      <c r="J25" s="99">
        <f t="shared" si="1"/>
        <v>0</v>
      </c>
      <c r="K25" s="100">
        <f>'Z19'!K25+'Z20'!K25+'Z21'!K25+'Z22'!K25+'Z23'!K25+'Z24'!K25+'Z25'!K25+'Z26'!K25+'Z27'!K25+'Z28'!K25+'Z29'!K25+'Z30'!K25+'Z31'!K25+'Z32'!K25+'Z33'!K25+'Z34'!K25+'Z35'!K25+'Z36'!K25</f>
        <v>1</v>
      </c>
      <c r="M25" s="46">
        <f t="shared" si="2"/>
        <v>2</v>
      </c>
    </row>
    <row r="26" spans="1:13" ht="15">
      <c r="A26" s="17">
        <f>soupiska!C26</f>
        <v>9</v>
      </c>
      <c r="B26" s="18"/>
      <c r="C26" s="19" t="str">
        <f>soupiska!E26</f>
        <v>Rychtář Jan</v>
      </c>
      <c r="D26" s="97">
        <f>'Z19'!D26+'Z20'!D26+'Z21'!D26+'Z22'!D26+'Z23'!D26+'Z24'!D26+'Z25'!D26+'Z26'!D26+'Z27'!D26+'Z28'!D26+'Z29'!D26+'Z30'!D26+'Z31'!D26+'Z32'!D26+'Z33'!D26+'Z34'!D26+'Z35'!D26+'Z36'!D26</f>
        <v>2</v>
      </c>
      <c r="E26" s="97">
        <f t="shared" si="0"/>
        <v>12</v>
      </c>
      <c r="F26" s="97">
        <f>'Z19'!F26+'Z20'!F26+'Z21'!F26+'Z22'!F26+'Z23'!F26+'Z24'!F26+'Z25'!F26+'Z26'!F26+'Z27'!F26+'Z28'!F26+'Z29'!F26+'Z30'!F26+'Z31'!F26+'Z32'!F26+'Z33'!F26+'Z34'!F26+'Z35'!F26+'Z36'!F26</f>
        <v>3</v>
      </c>
      <c r="G26" s="97">
        <f>'Z19'!G26+'Z20'!G26+'Z21'!G26+'Z22'!G26+'Z23'!G26+'Z24'!G26+'Z25'!G26+'Z26'!G26+'Z27'!G26+'Z28'!G26+'Z29'!G26+'Z30'!G26+'Z31'!G26+'Z32'!G26+'Z33'!G26+'Z34'!G26+'Z35'!G26+'Z36'!G26</f>
        <v>1</v>
      </c>
      <c r="H26" s="97">
        <f>'Z19'!H26+'Z20'!H26+'Z21'!H26+'Z22'!H26+'Z23'!H26+'Z24'!H26+'Z25'!H26+'Z26'!H26+'Z27'!H26+'Z28'!H26+'Z29'!H26+'Z30'!H26+'Z31'!H26+'Z32'!H26+'Z33'!H26+'Z34'!H26+'Z35'!H26+'Z36'!H26</f>
        <v>2</v>
      </c>
      <c r="I26" s="98">
        <f>'Z19'!I26+'Z20'!I26+'Z21'!I26+'Z22'!I26+'Z23'!I26+'Z24'!I26+'Z25'!I26+'Z26'!I26+'Z27'!I26+'Z28'!I26+'Z29'!I26+'Z30'!I26+'Z31'!I26+'Z32'!I26+'Z33'!I26+'Z34'!I26+'Z35'!I26+'Z36'!I26</f>
        <v>1</v>
      </c>
      <c r="J26" s="99">
        <f t="shared" si="1"/>
        <v>50</v>
      </c>
      <c r="K26" s="100">
        <f>'Z19'!K26+'Z20'!K26+'Z21'!K26+'Z22'!K26+'Z23'!K26+'Z24'!K26+'Z25'!K26+'Z26'!K26+'Z27'!K26+'Z28'!K26+'Z29'!K26+'Z30'!K26+'Z31'!K26+'Z32'!K26+'Z33'!K26+'Z34'!K26+'Z35'!K26+'Z36'!K26</f>
        <v>4</v>
      </c>
      <c r="M26" s="46">
        <f t="shared" si="2"/>
        <v>6</v>
      </c>
    </row>
    <row r="27" spans="1:13" ht="15">
      <c r="A27" s="17">
        <f>soupiska!C27</f>
        <v>14</v>
      </c>
      <c r="B27" s="18"/>
      <c r="C27" s="19" t="str">
        <f>soupiska!E27</f>
        <v>Slezák Jakub</v>
      </c>
      <c r="D27" s="97">
        <f>'Z19'!D27+'Z20'!D27+'Z21'!D27+'Z22'!D27+'Z23'!D27+'Z24'!D27+'Z25'!D27+'Z26'!D27+'Z27'!D27+'Z28'!D27+'Z29'!D27+'Z30'!D27+'Z31'!D27+'Z32'!D27+'Z33'!D27+'Z34'!D27+'Z35'!D27+'Z36'!D27</f>
        <v>7</v>
      </c>
      <c r="E27" s="97">
        <f t="shared" si="0"/>
        <v>43</v>
      </c>
      <c r="F27" s="97">
        <f>'Z19'!F27+'Z20'!F27+'Z21'!F27+'Z22'!F27+'Z23'!F27+'Z24'!F27+'Z25'!F27+'Z26'!F27+'Z27'!F27+'Z28'!F27+'Z29'!F27+'Z30'!F27+'Z31'!F27+'Z32'!F27+'Z33'!F27+'Z34'!F27+'Z35'!F27+'Z36'!F27</f>
        <v>0</v>
      </c>
      <c r="G27" s="97">
        <f>'Z19'!G27+'Z20'!G27+'Z21'!G27+'Z22'!G27+'Z23'!G27+'Z24'!G27+'Z25'!G27+'Z26'!G27+'Z27'!G27+'Z28'!G27+'Z29'!G27+'Z30'!G27+'Z31'!G27+'Z32'!G27+'Z33'!G27+'Z34'!G27+'Z35'!G27+'Z36'!G27</f>
        <v>16</v>
      </c>
      <c r="H27" s="97">
        <f>'Z19'!H27+'Z20'!H27+'Z21'!H27+'Z22'!H27+'Z23'!H27+'Z24'!H27+'Z25'!H27+'Z26'!H27+'Z27'!H27+'Z28'!H27+'Z29'!H27+'Z30'!H27+'Z31'!H27+'Z32'!H27+'Z33'!H27+'Z34'!H27+'Z35'!H27+'Z36'!H27</f>
        <v>22</v>
      </c>
      <c r="I27" s="98">
        <f>'Z19'!I27+'Z20'!I27+'Z21'!I27+'Z22'!I27+'Z23'!I27+'Z24'!I27+'Z25'!I27+'Z26'!I27+'Z27'!I27+'Z28'!I27+'Z29'!I27+'Z30'!I27+'Z31'!I27+'Z32'!I27+'Z33'!I27+'Z34'!I27+'Z35'!I27+'Z36'!I27</f>
        <v>11</v>
      </c>
      <c r="J27" s="99">
        <f t="shared" si="1"/>
        <v>50</v>
      </c>
      <c r="K27" s="100">
        <f>'Z19'!K27+'Z20'!K27+'Z21'!K27+'Z22'!K27+'Z23'!K27+'Z24'!K27+'Z25'!K27+'Z26'!K27+'Z27'!K27+'Z28'!K27+'Z29'!K27+'Z30'!K27+'Z31'!K27+'Z32'!K27+'Z33'!K27+'Z34'!K27+'Z35'!K27+'Z36'!K27</f>
        <v>8</v>
      </c>
      <c r="M27" s="46">
        <f t="shared" si="2"/>
        <v>6</v>
      </c>
    </row>
    <row r="28" spans="1:13" ht="15">
      <c r="A28" s="17">
        <f>soupiska!C28</f>
        <v>5</v>
      </c>
      <c r="B28" s="18"/>
      <c r="C28" s="19" t="str">
        <f>soupiska!E28</f>
        <v>Straka Tomáš</v>
      </c>
      <c r="D28" s="97">
        <f>'Z19'!D28+'Z20'!D28+'Z21'!D28+'Z22'!D28+'Z23'!D28+'Z24'!D28+'Z25'!D28+'Z26'!D28+'Z27'!D28+'Z28'!D28+'Z29'!D28+'Z30'!D28+'Z31'!D28+'Z32'!D28+'Z33'!D28+'Z34'!D28+'Z35'!D28+'Z36'!D28</f>
        <v>0</v>
      </c>
      <c r="E28" s="97">
        <f t="shared" si="0"/>
        <v>0</v>
      </c>
      <c r="F28" s="97">
        <f>'Z19'!F28+'Z20'!F28+'Z21'!F28+'Z22'!F28+'Z23'!F28+'Z24'!F28+'Z25'!F28+'Z26'!F28+'Z27'!F28+'Z28'!F28+'Z29'!F28+'Z30'!F28+'Z31'!F28+'Z32'!F28+'Z33'!F28+'Z34'!F28+'Z35'!F28+'Z36'!F28</f>
        <v>0</v>
      </c>
      <c r="G28" s="97">
        <f>'Z19'!G28+'Z20'!G28+'Z21'!G28+'Z22'!G28+'Z23'!G28+'Z24'!G28+'Z25'!G28+'Z26'!G28+'Z27'!G28+'Z28'!G28+'Z29'!G28+'Z30'!G28+'Z31'!G28+'Z32'!G28+'Z33'!G28+'Z34'!G28+'Z35'!G28+'Z36'!G28</f>
        <v>0</v>
      </c>
      <c r="H28" s="97">
        <f>'Z19'!H28+'Z20'!H28+'Z21'!H28+'Z22'!H28+'Z23'!H28+'Z24'!H28+'Z25'!H28+'Z26'!H28+'Z27'!H28+'Z28'!H28+'Z29'!H28+'Z30'!H28+'Z31'!H28+'Z32'!H28+'Z33'!H28+'Z34'!H28+'Z35'!H28+'Z36'!H28</f>
        <v>0</v>
      </c>
      <c r="I28" s="98">
        <f>'Z19'!I28+'Z20'!I28+'Z21'!I28+'Z22'!I28+'Z23'!I28+'Z24'!I28+'Z25'!I28+'Z26'!I28+'Z27'!I28+'Z28'!I28+'Z29'!I28+'Z30'!I28+'Z31'!I28+'Z32'!I28+'Z33'!I28+'Z34'!I28+'Z35'!I28+'Z36'!I28</f>
        <v>0</v>
      </c>
      <c r="J28" s="99" t="str">
        <f t="shared" si="1"/>
        <v> - </v>
      </c>
      <c r="K28" s="100">
        <f>'Z19'!K28+'Z20'!K28+'Z21'!K28+'Z22'!K28+'Z23'!K28+'Z24'!K28+'Z25'!K28+'Z26'!K28+'Z27'!K28+'Z28'!K28+'Z29'!K28+'Z30'!K28+'Z31'!K28+'Z32'!K28+'Z33'!K28+'Z34'!K28+'Z35'!K28+'Z36'!K28</f>
        <v>0</v>
      </c>
      <c r="M28" s="46">
        <f>IF(D28=0,"",ROUND(E28/D28,0))</f>
      </c>
    </row>
    <row r="29" spans="1:13" ht="15">
      <c r="A29" s="21">
        <f>soupiska!C29</f>
        <v>21</v>
      </c>
      <c r="B29" s="18"/>
      <c r="C29" s="19" t="str">
        <f>soupiska!E29</f>
        <v>Stríž Rostislav</v>
      </c>
      <c r="D29" s="97">
        <f>'Z19'!D29+'Z20'!D29+'Z21'!D29+'Z22'!D29+'Z23'!D29+'Z24'!D29+'Z25'!D29+'Z26'!D29+'Z27'!D29+'Z28'!D29+'Z29'!D29+'Z30'!D29+'Z31'!D29+'Z32'!D29+'Z33'!D29+'Z34'!D29+'Z35'!D29+'Z36'!D29</f>
        <v>5</v>
      </c>
      <c r="E29" s="97">
        <f t="shared" si="0"/>
        <v>40</v>
      </c>
      <c r="F29" s="97">
        <f>'Z19'!F29+'Z20'!F29+'Z21'!F29+'Z22'!F29+'Z23'!F29+'Z24'!F29+'Z25'!F29+'Z26'!F29+'Z27'!F29+'Z28'!F29+'Z29'!F29+'Z30'!F29+'Z31'!F29+'Z32'!F29+'Z33'!F29+'Z34'!F29+'Z35'!F29+'Z36'!F29</f>
        <v>0</v>
      </c>
      <c r="G29" s="97">
        <f>'Z19'!G29+'Z20'!G29+'Z21'!G29+'Z22'!G29+'Z23'!G29+'Z24'!G29+'Z25'!G29+'Z26'!G29+'Z27'!G29+'Z28'!G29+'Z29'!G29+'Z30'!G29+'Z31'!G29+'Z32'!G29+'Z33'!G29+'Z34'!G29+'Z35'!G29+'Z36'!G29</f>
        <v>18</v>
      </c>
      <c r="H29" s="97">
        <f>'Z19'!H29+'Z20'!H29+'Z21'!H29+'Z22'!H29+'Z23'!H29+'Z24'!H29+'Z25'!H29+'Z26'!H29+'Z27'!H29+'Z28'!H29+'Z29'!H29+'Z30'!H29+'Z31'!H29+'Z32'!H29+'Z33'!H29+'Z34'!H29+'Z35'!H29+'Z36'!H29</f>
        <v>11</v>
      </c>
      <c r="I29" s="98">
        <f>'Z19'!I29+'Z20'!I29+'Z21'!I29+'Z22'!I29+'Z23'!I29+'Z24'!I29+'Z25'!I29+'Z26'!I29+'Z27'!I29+'Z28'!I29+'Z29'!I29+'Z30'!I29+'Z31'!I29+'Z32'!I29+'Z33'!I29+'Z34'!I29+'Z35'!I29+'Z36'!I29</f>
        <v>4</v>
      </c>
      <c r="J29" s="99">
        <f t="shared" si="1"/>
        <v>36.4</v>
      </c>
      <c r="K29" s="100">
        <f>'Z19'!K29+'Z20'!K29+'Z21'!K29+'Z22'!K29+'Z23'!K29+'Z24'!K29+'Z25'!K29+'Z26'!K29+'Z27'!K29+'Z28'!K29+'Z29'!K29+'Z30'!K29+'Z31'!K29+'Z32'!K29+'Z33'!K29+'Z34'!K29+'Z35'!K29+'Z36'!K29</f>
        <v>6</v>
      </c>
      <c r="M29" s="46">
        <f>IF(D29=0,"",ROUND(E29/D29,0))</f>
        <v>8</v>
      </c>
    </row>
    <row r="30" spans="1:13" ht="15">
      <c r="A30" s="21">
        <f>soupiska!C30</f>
        <v>0</v>
      </c>
      <c r="B30" s="18"/>
      <c r="C30" s="19" t="str">
        <f>soupiska!E30</f>
        <v>Šulc Michal</v>
      </c>
      <c r="D30" s="97">
        <f>'Z19'!D30+'Z20'!D30+'Z21'!D30+'Z22'!D30+'Z23'!D30+'Z24'!D30+'Z25'!D30+'Z26'!D30+'Z27'!D30+'Z28'!D30+'Z29'!D30+'Z30'!D30+'Z31'!D30+'Z32'!D30+'Z33'!D30+'Z34'!D30+'Z35'!D30+'Z36'!D30</f>
        <v>0</v>
      </c>
      <c r="E30" s="97">
        <f t="shared" si="0"/>
        <v>0</v>
      </c>
      <c r="F30" s="97">
        <f>'Z19'!F30+'Z20'!F30+'Z21'!F30+'Z22'!F30+'Z23'!F30+'Z24'!F30+'Z25'!F30+'Z26'!F30+'Z27'!F30+'Z28'!F30+'Z29'!F30+'Z30'!F30+'Z31'!F30+'Z32'!F30+'Z33'!F30+'Z34'!F30+'Z35'!F30+'Z36'!F30</f>
        <v>0</v>
      </c>
      <c r="G30" s="97">
        <f>'Z19'!G30+'Z20'!G30+'Z21'!G30+'Z22'!G30+'Z23'!G30+'Z24'!G30+'Z25'!G30+'Z26'!G30+'Z27'!G30+'Z28'!G30+'Z29'!G30+'Z30'!G30+'Z31'!G30+'Z32'!G30+'Z33'!G30+'Z34'!G30+'Z35'!G30+'Z36'!G30</f>
        <v>0</v>
      </c>
      <c r="H30" s="97">
        <f>'Z19'!H30+'Z20'!H30+'Z21'!H30+'Z22'!H30+'Z23'!H30+'Z24'!H30+'Z25'!H30+'Z26'!H30+'Z27'!H30+'Z28'!H30+'Z29'!H30+'Z30'!H30+'Z31'!H30+'Z32'!H30+'Z33'!H30+'Z34'!H30+'Z35'!H30+'Z36'!H30</f>
        <v>0</v>
      </c>
      <c r="I30" s="98">
        <f>'Z19'!I30+'Z20'!I30+'Z21'!I30+'Z22'!I30+'Z23'!I30+'Z24'!I30+'Z25'!I30+'Z26'!I30+'Z27'!I30+'Z28'!I30+'Z29'!I30+'Z30'!I30+'Z31'!I30+'Z32'!I30+'Z33'!I30+'Z34'!I30+'Z35'!I30+'Z36'!I30</f>
        <v>0</v>
      </c>
      <c r="J30" s="99" t="str">
        <f t="shared" si="1"/>
        <v> - </v>
      </c>
      <c r="K30" s="100">
        <f>'Z19'!K30+'Z20'!K30+'Z21'!K30+'Z22'!K30+'Z23'!K30+'Z24'!K30+'Z25'!K30+'Z26'!K30+'Z27'!K30+'Z28'!K30+'Z29'!K30+'Z30'!K30+'Z31'!K30+'Z32'!K30+'Z33'!K30+'Z34'!K30+'Z35'!K30+'Z36'!K30</f>
        <v>0</v>
      </c>
      <c r="M30" s="46">
        <f>IF(D30=0,"",ROUND(E30/D30,0))</f>
      </c>
    </row>
    <row r="31" spans="1:13" ht="15">
      <c r="A31" s="21">
        <f>soupiska!C31</f>
        <v>0</v>
      </c>
      <c r="B31" s="18"/>
      <c r="C31" s="19" t="str">
        <f>soupiska!E31</f>
        <v>Trojan Pavel</v>
      </c>
      <c r="D31" s="143">
        <f>'Z19'!D31+'Z20'!D31+'Z21'!D31+'Z22'!D31+'Z23'!D31+'Z24'!D31+'Z25'!D31+'Z26'!D31+'Z27'!D31+'Z28'!D31+'Z29'!D31+'Z30'!D31+'Z31'!D31+'Z32'!D31+'Z33'!D31+'Z34'!D31+'Z35'!D31+'Z36'!D31</f>
        <v>1</v>
      </c>
      <c r="E31" s="143">
        <f>IF(D31=0,0,3*F31+2*G31+I31)</f>
        <v>4</v>
      </c>
      <c r="F31" s="143">
        <f>'Z19'!F31+'Z20'!F31+'Z21'!F31+'Z22'!F31+'Z23'!F31+'Z24'!F31+'Z25'!F31+'Z26'!F31+'Z27'!F31+'Z28'!F31+'Z29'!F31+'Z30'!F31+'Z31'!F31+'Z32'!F31+'Z33'!F31+'Z34'!F31+'Z35'!F31+'Z36'!F31</f>
        <v>0</v>
      </c>
      <c r="G31" s="143">
        <f>'Z19'!G31+'Z20'!G31+'Z21'!G31+'Z22'!G31+'Z23'!G31+'Z24'!G31+'Z25'!G31+'Z26'!G31+'Z27'!G31+'Z28'!G31+'Z29'!G31+'Z30'!G31+'Z31'!G31+'Z32'!G31+'Z33'!G31+'Z34'!G31+'Z35'!G31+'Z36'!G31</f>
        <v>2</v>
      </c>
      <c r="H31" s="143">
        <f>'Z19'!H31+'Z20'!H31+'Z21'!H31+'Z22'!H31+'Z23'!H31+'Z24'!H31+'Z25'!H31+'Z26'!H31+'Z27'!H31+'Z28'!H31+'Z29'!H31+'Z30'!H31+'Z31'!H31+'Z32'!H31+'Z33'!H31+'Z34'!H31+'Z35'!H31+'Z36'!H31</f>
        <v>0</v>
      </c>
      <c r="I31" s="144">
        <f>'Z19'!I31+'Z20'!I31+'Z21'!I31+'Z22'!I31+'Z23'!I31+'Z24'!I31+'Z25'!I31+'Z26'!I31+'Z27'!I31+'Z28'!I31+'Z29'!I31+'Z30'!I31+'Z31'!I31+'Z32'!I31+'Z33'!I31+'Z34'!I31+'Z35'!I31+'Z36'!I31</f>
        <v>0</v>
      </c>
      <c r="J31" s="145" t="str">
        <f>IF(AND(H31=0,I31=0)," - ",ROUND(I31*100/H31,1))</f>
        <v> - </v>
      </c>
      <c r="K31" s="146">
        <f>'Z19'!K31+'Z20'!K31+'Z21'!K31+'Z22'!K31+'Z23'!K31+'Z24'!K31+'Z25'!K31+'Z26'!K31+'Z27'!K31+'Z28'!K31+'Z29'!K31+'Z30'!K31+'Z31'!K31+'Z32'!K31+'Z33'!K31+'Z34'!K31+'Z35'!K31+'Z36'!K31</f>
        <v>0</v>
      </c>
      <c r="M31" s="46">
        <f>IF(D31=0,"",ROUND(E31/D31,0))</f>
        <v>4</v>
      </c>
    </row>
    <row r="32" spans="1:13" ht="18">
      <c r="A32" s="47"/>
      <c r="B32" s="48"/>
      <c r="C32" s="49" t="s">
        <v>96</v>
      </c>
      <c r="D32" s="50">
        <f aca="true" t="shared" si="3" ref="D32:I32">SUM(D11:D31)</f>
        <v>76</v>
      </c>
      <c r="E32" s="50">
        <f t="shared" si="3"/>
        <v>833</v>
      </c>
      <c r="F32" s="50">
        <f t="shared" si="3"/>
        <v>55</v>
      </c>
      <c r="G32" s="50">
        <f t="shared" si="3"/>
        <v>277</v>
      </c>
      <c r="H32" s="50">
        <f t="shared" si="3"/>
        <v>223</v>
      </c>
      <c r="I32" s="51">
        <f t="shared" si="3"/>
        <v>114</v>
      </c>
      <c r="J32" s="51">
        <f>IF(H32="0","0",ROUND(I32*100/H32,1))</f>
        <v>51.1</v>
      </c>
      <c r="K32" s="52">
        <f>SUM(K11:K31)</f>
        <v>128</v>
      </c>
      <c r="M32" s="52">
        <f>IF(D32=0,"",ROUND(E32/E4,0))</f>
        <v>76</v>
      </c>
    </row>
    <row r="33" spans="1:11" ht="15">
      <c r="A33" s="55"/>
      <c r="B33" s="55"/>
      <c r="C33" s="55"/>
      <c r="D33" s="56"/>
      <c r="E33" s="56"/>
      <c r="F33" s="56"/>
      <c r="G33" s="56"/>
      <c r="H33" s="56"/>
      <c r="I33" s="56"/>
      <c r="J33" s="56"/>
      <c r="K33" s="56"/>
    </row>
    <row r="34" spans="1:13" ht="18">
      <c r="A34" s="57"/>
      <c r="B34" s="58"/>
      <c r="C34" s="59" t="s">
        <v>115</v>
      </c>
      <c r="D34" s="50">
        <f>'Z19'!D35+'Z20'!D35+'Z21'!D35+'Z22'!D35+'Z23'!D35+'Z24'!D35+'Z25'!D35+'Z26'!D35+'Z27'!D35+'Z28'!D35+'Z29'!D35+'Z30'!D35+'Z31'!D35+'Z32'!D35+'Z33'!D35+'Z34'!D35+'Z35'!D35+'Z36'!D35</f>
        <v>88</v>
      </c>
      <c r="E34" s="50">
        <f>IF(D34=0,0,3*F34+2*G34+I34)</f>
        <v>764</v>
      </c>
      <c r="F34" s="50">
        <f>'Z19'!F35+'Z20'!F35+'Z21'!F35+'Z22'!F35+'Z23'!F35+'Z24'!F35+'Z25'!F35+'Z26'!F35+'Z27'!F35+'Z28'!F35+'Z29'!F35+'Z30'!F35+'Z31'!F35+'Z32'!F35+'Z33'!F35+'Z34'!F35+'Z35'!F35+'Z36'!F35</f>
        <v>54</v>
      </c>
      <c r="G34" s="50">
        <f>'Z19'!G35+'Z20'!G35+'Z21'!G35+'Z22'!G35+'Z23'!G35+'Z24'!G35+'Z25'!G35+'Z26'!G35+'Z27'!G35+'Z28'!G35+'Z29'!G35+'Z30'!G35+'Z31'!G35+'Z32'!G35+'Z33'!G35+'Z34'!G35+'Z35'!G35+'Z36'!G35</f>
        <v>267</v>
      </c>
      <c r="H34" s="50">
        <f>'Z19'!H35+'Z20'!H35+'Z21'!H35+'Z22'!H35+'Z23'!H35+'Z24'!H35+'Z25'!H35+'Z26'!H35+'Z27'!H35+'Z28'!H35+'Z29'!H35+'Z30'!H35+'Z31'!H35+'Z32'!H35+'Z33'!H35+'Z34'!H35+'Z35'!H35+'Z36'!H35</f>
        <v>120</v>
      </c>
      <c r="I34" s="51">
        <f>'Z19'!I35+'Z20'!I35+'Z21'!I35+'Z22'!I35+'Z23'!I35+'Z24'!I35+'Z25'!I35+'Z26'!I35+'Z27'!I35+'Z28'!I35+'Z29'!I35+'Z30'!I35+'Z31'!I35+'Z32'!I35+'Z33'!I35+'Z34'!I35+'Z35'!I35+'Z36'!I35</f>
        <v>68</v>
      </c>
      <c r="J34" s="51">
        <f>IF(AND(H34=0,I34=0)," - ",ROUND(I34*100/H34,1))</f>
        <v>56.7</v>
      </c>
      <c r="K34" s="52">
        <f>'Z19'!K35+'Z20'!K35+'Z21'!K35+'Z22'!K35+'Z23'!K35+'Z24'!K35+'Z25'!K35+'Z26'!K35+'Z27'!K35+'Z28'!K35+'Z29'!K35+'Z30'!K35+'Z31'!K35+'Z32'!K35+'Z33'!K35+'Z34'!K35+'Z35'!K35+'Z36'!K35</f>
        <v>209</v>
      </c>
      <c r="M34" s="52">
        <f>IF(D34=0,"",ROUND(E34/E4,0))</f>
        <v>69</v>
      </c>
    </row>
    <row r="38" ht="15">
      <c r="C38" s="101">
        <f ca="1">TODAY()</f>
        <v>41027</v>
      </c>
    </row>
    <row r="39" ht="15">
      <c r="I39" s="22" t="s">
        <v>116</v>
      </c>
    </row>
  </sheetData>
  <sheetProtection/>
  <printOptions/>
  <pageMargins left="0.75" right="0.75" top="1" bottom="1" header="0.5118055555555556" footer="0.5118055555555556"/>
  <pageSetup fitToHeight="1" fitToWidth="1" horizontalDpi="300" verticalDpi="300" orientation="portrait" paperSize="9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List23">
    <pageSetUpPr fitToPage="1"/>
  </sheetPr>
  <dimension ref="A1:K53"/>
  <sheetViews>
    <sheetView showGridLines="0" zoomScale="75" zoomScaleNormal="75" zoomScalePageLayoutView="0" workbookViewId="0" topLeftCell="A1">
      <selection activeCell="K9" sqref="K9"/>
    </sheetView>
  </sheetViews>
  <sheetFormatPr defaultColWidth="8.8984375" defaultRowHeight="15.75"/>
  <cols>
    <col min="1" max="1" width="6.19921875" style="22" customWidth="1"/>
    <col min="2" max="2" width="1.8984375" style="22" customWidth="1"/>
    <col min="3" max="3" width="15.69921875" style="22" customWidth="1"/>
    <col min="4" max="4" width="5.296875" style="22" customWidth="1"/>
    <col min="5" max="5" width="8" style="22" customWidth="1"/>
    <col min="6" max="6" width="6.8984375" style="22" customWidth="1"/>
    <col min="7" max="7" width="8.8984375" style="22" customWidth="1"/>
    <col min="8" max="8" width="6.09765625" style="22" customWidth="1"/>
    <col min="9" max="9" width="11.09765625" style="22" customWidth="1"/>
    <col min="10" max="10" width="5.796875" style="22" customWidth="1"/>
    <col min="11" max="11" width="6.8984375" style="22" customWidth="1"/>
    <col min="12" max="16384" width="8.8984375" style="22" customWidth="1"/>
  </cols>
  <sheetData>
    <row r="1" ht="15">
      <c r="J1" s="23"/>
    </row>
    <row r="2" spans="1:8" ht="15">
      <c r="A2" s="22" t="s">
        <v>76</v>
      </c>
      <c r="D2" s="22">
        <f>rozpis!D14</f>
        <v>313</v>
      </c>
      <c r="F2" s="22" t="s">
        <v>77</v>
      </c>
      <c r="H2" s="22">
        <v>11</v>
      </c>
    </row>
    <row r="4" spans="1:9" ht="23.25">
      <c r="A4" s="24" t="s">
        <v>78</v>
      </c>
      <c r="E4" s="24" t="str">
        <f>rozpis!F40</f>
        <v>venku</v>
      </c>
      <c r="G4" s="24" t="s">
        <v>79</v>
      </c>
      <c r="I4" s="25">
        <f>rozpis!E40</f>
        <v>40572</v>
      </c>
    </row>
    <row r="5" spans="1:10" ht="30">
      <c r="A5" s="75" t="s">
        <v>80</v>
      </c>
      <c r="B5" s="27"/>
      <c r="C5" s="27" t="str">
        <f>rozpis!H40</f>
        <v>Rychnov</v>
      </c>
      <c r="F5" s="27"/>
      <c r="G5" s="28">
        <f>E32</f>
        <v>0</v>
      </c>
      <c r="H5" s="28" t="s">
        <v>81</v>
      </c>
      <c r="I5" s="28">
        <f>E35</f>
        <v>0</v>
      </c>
      <c r="J5" s="27"/>
    </row>
    <row r="6" spans="1:10" ht="30">
      <c r="A6" s="29">
        <f>IF(G5&gt;I5,1,0)</f>
        <v>0</v>
      </c>
      <c r="B6" s="27"/>
      <c r="C6" s="29">
        <f>IF(I5&gt;G5,1,0)</f>
        <v>0</v>
      </c>
      <c r="F6" s="30" t="s">
        <v>82</v>
      </c>
      <c r="G6" s="31"/>
      <c r="H6" s="31" t="s">
        <v>81</v>
      </c>
      <c r="I6" s="31"/>
      <c r="J6" s="32" t="s">
        <v>83</v>
      </c>
    </row>
    <row r="7" spans="1:4" ht="15">
      <c r="A7" s="22" t="s">
        <v>84</v>
      </c>
      <c r="C7" s="22" t="str">
        <f>rozpis!I40</f>
        <v>Kolář</v>
      </c>
      <c r="D7" s="22" t="str">
        <f>rozpis!J40</f>
        <v>Lang</v>
      </c>
    </row>
    <row r="9" spans="1:11" ht="18" customHeight="1">
      <c r="A9" s="33" t="s">
        <v>85</v>
      </c>
      <c r="B9" s="34"/>
      <c r="C9" s="34"/>
      <c r="D9" s="35"/>
      <c r="E9" s="36" t="s">
        <v>86</v>
      </c>
      <c r="F9" s="36" t="s">
        <v>87</v>
      </c>
      <c r="G9" s="36" t="s">
        <v>88</v>
      </c>
      <c r="H9" s="37" t="s">
        <v>89</v>
      </c>
      <c r="I9" s="38"/>
      <c r="J9" s="38"/>
      <c r="K9" s="39" t="s">
        <v>90</v>
      </c>
    </row>
    <row r="10" spans="1:11" ht="18" customHeight="1" thickBot="1">
      <c r="A10" s="9" t="s">
        <v>32</v>
      </c>
      <c r="B10" s="11"/>
      <c r="C10" s="10" t="s">
        <v>33</v>
      </c>
      <c r="D10" s="12" t="s">
        <v>91</v>
      </c>
      <c r="E10" s="12" t="s">
        <v>92</v>
      </c>
      <c r="F10" s="40"/>
      <c r="G10" s="40"/>
      <c r="H10" s="12" t="s">
        <v>93</v>
      </c>
      <c r="I10" s="41" t="s">
        <v>94</v>
      </c>
      <c r="J10" s="41" t="s">
        <v>95</v>
      </c>
      <c r="K10" s="42" t="s">
        <v>92</v>
      </c>
    </row>
    <row r="11" spans="1:11" ht="18" customHeight="1">
      <c r="A11" s="13">
        <f>soupiska!C11</f>
        <v>12</v>
      </c>
      <c r="B11" s="15"/>
      <c r="C11" s="14" t="str">
        <f>soupiska!E11</f>
        <v>Čechovský Marek</v>
      </c>
      <c r="D11" s="16">
        <v>0</v>
      </c>
      <c r="E11" s="16">
        <f>IF(D11=0,"",3*F11+2*G11+I11)</f>
      </c>
      <c r="F11" s="16"/>
      <c r="G11" s="16"/>
      <c r="H11" s="16"/>
      <c r="I11" s="43"/>
      <c r="J11" s="43" t="str">
        <f>IF(AND(H11=0,I11=0)," - ",ROUND(I11*100/H11,1))</f>
        <v> - </v>
      </c>
      <c r="K11" s="44"/>
    </row>
    <row r="12" spans="1:11" ht="18" customHeight="1">
      <c r="A12" s="21">
        <f>soupiska!C12</f>
        <v>0</v>
      </c>
      <c r="B12" s="18"/>
      <c r="C12" s="19" t="str">
        <f>soupiska!E12</f>
        <v>Dostál Radek</v>
      </c>
      <c r="D12" s="20">
        <v>0</v>
      </c>
      <c r="E12" s="20">
        <f>IF(D12=0,"",3*F12+2*G12+I12)</f>
      </c>
      <c r="F12" s="20"/>
      <c r="G12" s="20"/>
      <c r="H12" s="20"/>
      <c r="I12" s="45"/>
      <c r="J12" s="45" t="str">
        <f>IF(AND(H12=0,I12=0)," - ",ROUND(I12*100/H12,1))</f>
        <v> - </v>
      </c>
      <c r="K12" s="46"/>
    </row>
    <row r="13" spans="1:11" ht="18" customHeight="1">
      <c r="A13" s="21">
        <f>soupiska!C13</f>
        <v>14</v>
      </c>
      <c r="B13" s="18"/>
      <c r="C13" s="19" t="str">
        <f>soupiska!E13</f>
        <v>Ducháček Ludvík</v>
      </c>
      <c r="D13" s="20">
        <v>0</v>
      </c>
      <c r="E13" s="20">
        <f aca="true" t="shared" si="0" ref="E13:E30">IF(D13=0,"",3*F13+2*G13+I13)</f>
      </c>
      <c r="F13" s="20"/>
      <c r="G13" s="20"/>
      <c r="H13" s="20"/>
      <c r="I13" s="45"/>
      <c r="J13" s="45" t="str">
        <f aca="true" t="shared" si="1" ref="J13:J30">IF(AND(H13=0,I13=0)," - ",ROUND(I13*100/H13,1))</f>
        <v> - </v>
      </c>
      <c r="K13" s="46"/>
    </row>
    <row r="14" spans="1:11" ht="18" customHeight="1">
      <c r="A14" s="17">
        <f>soupiska!C14</f>
        <v>20</v>
      </c>
      <c r="B14" s="18"/>
      <c r="C14" s="19" t="str">
        <f>soupiska!E14</f>
        <v>Dvořák Milan</v>
      </c>
      <c r="D14" s="20">
        <v>0</v>
      </c>
      <c r="E14" s="20">
        <f t="shared" si="0"/>
      </c>
      <c r="F14" s="20"/>
      <c r="G14" s="20"/>
      <c r="H14" s="20"/>
      <c r="I14" s="45"/>
      <c r="J14" s="45" t="str">
        <f t="shared" si="1"/>
        <v> - </v>
      </c>
      <c r="K14" s="46"/>
    </row>
    <row r="15" spans="1:11" ht="18" customHeight="1">
      <c r="A15" s="17">
        <f>soupiska!C15</f>
        <v>4</v>
      </c>
      <c r="B15" s="18"/>
      <c r="C15" s="19" t="str">
        <f>soupiska!E15</f>
        <v>Fiksa Ondřej</v>
      </c>
      <c r="D15" s="20">
        <v>0</v>
      </c>
      <c r="E15" s="20">
        <f>IF(D15=0,"",3*F15+2*G15+I15)</f>
      </c>
      <c r="F15" s="20"/>
      <c r="G15" s="20"/>
      <c r="H15" s="20"/>
      <c r="I15" s="45"/>
      <c r="J15" s="45" t="str">
        <f>IF(AND(H15=0,I15=0)," - ",ROUND(I15*100/H15,1))</f>
        <v> - </v>
      </c>
      <c r="K15" s="46"/>
    </row>
    <row r="16" spans="1:11" ht="18" customHeight="1">
      <c r="A16" s="17">
        <f>soupiska!C16</f>
        <v>15</v>
      </c>
      <c r="B16" s="18"/>
      <c r="C16" s="19" t="str">
        <f>soupiska!E16</f>
        <v>Hedvičák Jaroslav</v>
      </c>
      <c r="D16" s="20">
        <v>0</v>
      </c>
      <c r="E16" s="20">
        <f t="shared" si="0"/>
      </c>
      <c r="F16" s="20"/>
      <c r="G16" s="20"/>
      <c r="H16" s="20"/>
      <c r="I16" s="45"/>
      <c r="J16" s="45" t="str">
        <f t="shared" si="1"/>
        <v> - </v>
      </c>
      <c r="K16" s="46"/>
    </row>
    <row r="17" spans="1:11" ht="18" customHeight="1">
      <c r="A17" s="17">
        <f>soupiska!C17</f>
        <v>10</v>
      </c>
      <c r="B17" s="18"/>
      <c r="C17" s="19" t="str">
        <f>soupiska!E17</f>
        <v>Krontorád Pavel</v>
      </c>
      <c r="D17" s="20">
        <v>0</v>
      </c>
      <c r="E17" s="20">
        <f t="shared" si="0"/>
      </c>
      <c r="F17" s="20"/>
      <c r="G17" s="20"/>
      <c r="H17" s="20"/>
      <c r="I17" s="45"/>
      <c r="J17" s="45" t="str">
        <f t="shared" si="1"/>
        <v> - </v>
      </c>
      <c r="K17" s="46"/>
    </row>
    <row r="18" spans="1:11" ht="18" customHeight="1">
      <c r="A18" s="17">
        <f>soupiska!C18</f>
        <v>7</v>
      </c>
      <c r="B18" s="18"/>
      <c r="C18" s="19" t="str">
        <f>soupiska!E18</f>
        <v>Krontorád Vít</v>
      </c>
      <c r="D18" s="20">
        <v>0</v>
      </c>
      <c r="E18" s="20">
        <f t="shared" si="0"/>
      </c>
      <c r="F18" s="20"/>
      <c r="G18" s="20"/>
      <c r="H18" s="20"/>
      <c r="I18" s="45"/>
      <c r="J18" s="45" t="str">
        <f t="shared" si="1"/>
        <v> - </v>
      </c>
      <c r="K18" s="46"/>
    </row>
    <row r="19" spans="1:11" ht="18" customHeight="1">
      <c r="A19" s="17">
        <f>soupiska!C19</f>
        <v>6</v>
      </c>
      <c r="B19" s="18"/>
      <c r="C19" s="19" t="str">
        <f>soupiska!E19</f>
        <v>Krška Josef</v>
      </c>
      <c r="D19" s="20">
        <v>0</v>
      </c>
      <c r="E19" s="20">
        <f t="shared" si="0"/>
      </c>
      <c r="F19" s="20"/>
      <c r="G19" s="20"/>
      <c r="H19" s="20"/>
      <c r="I19" s="45"/>
      <c r="J19" s="45" t="str">
        <f t="shared" si="1"/>
        <v> - </v>
      </c>
      <c r="K19" s="46"/>
    </row>
    <row r="20" spans="1:11" ht="18" customHeight="1">
      <c r="A20" s="17">
        <f>soupiska!C20</f>
        <v>18</v>
      </c>
      <c r="B20" s="18"/>
      <c r="C20" s="19" t="str">
        <f>soupiska!E20</f>
        <v>Maca Radek</v>
      </c>
      <c r="D20" s="20">
        <v>0</v>
      </c>
      <c r="E20" s="20">
        <f t="shared" si="0"/>
      </c>
      <c r="F20" s="20"/>
      <c r="G20" s="20"/>
      <c r="H20" s="20"/>
      <c r="I20" s="45"/>
      <c r="J20" s="45" t="str">
        <f t="shared" si="1"/>
        <v> - </v>
      </c>
      <c r="K20" s="46"/>
    </row>
    <row r="21" spans="1:11" ht="18" customHeight="1">
      <c r="A21" s="21">
        <f>soupiska!C21</f>
        <v>17</v>
      </c>
      <c r="B21" s="18"/>
      <c r="C21" s="19" t="str">
        <f>soupiska!E21</f>
        <v>Müller Tomáš</v>
      </c>
      <c r="D21" s="20">
        <v>0</v>
      </c>
      <c r="E21" s="20">
        <f t="shared" si="0"/>
      </c>
      <c r="F21" s="20"/>
      <c r="G21" s="20"/>
      <c r="H21" s="20"/>
      <c r="I21" s="45"/>
      <c r="J21" s="45" t="str">
        <f t="shared" si="1"/>
        <v> - </v>
      </c>
      <c r="K21" s="46"/>
    </row>
    <row r="22" spans="1:11" ht="18" customHeight="1">
      <c r="A22" s="21">
        <f>soupiska!C22</f>
        <v>17</v>
      </c>
      <c r="B22" s="18"/>
      <c r="C22" s="19" t="str">
        <f>soupiska!E22</f>
        <v>Müller Petr</v>
      </c>
      <c r="D22" s="20">
        <v>0</v>
      </c>
      <c r="E22" s="20">
        <f t="shared" si="0"/>
      </c>
      <c r="F22" s="20"/>
      <c r="G22" s="20"/>
      <c r="H22" s="20"/>
      <c r="I22" s="45"/>
      <c r="J22" s="45" t="str">
        <f t="shared" si="1"/>
        <v> - </v>
      </c>
      <c r="K22" s="46"/>
    </row>
    <row r="23" spans="1:11" ht="18" customHeight="1">
      <c r="A23" s="21">
        <f>soupiska!C23</f>
        <v>16</v>
      </c>
      <c r="B23" s="18"/>
      <c r="C23" s="19" t="str">
        <f>soupiska!E23</f>
        <v>Nepustil Petr</v>
      </c>
      <c r="D23" s="20">
        <v>0</v>
      </c>
      <c r="E23" s="20">
        <f t="shared" si="0"/>
      </c>
      <c r="F23" s="20"/>
      <c r="G23" s="20"/>
      <c r="H23" s="20"/>
      <c r="I23" s="45"/>
      <c r="J23" s="45" t="str">
        <f t="shared" si="1"/>
        <v> - </v>
      </c>
      <c r="K23" s="46"/>
    </row>
    <row r="24" spans="1:11" ht="18" customHeight="1">
      <c r="A24" s="21">
        <f>soupiska!C24</f>
        <v>8</v>
      </c>
      <c r="B24" s="18"/>
      <c r="C24" s="19" t="str">
        <f>soupiska!E24</f>
        <v>Petr Martin</v>
      </c>
      <c r="D24" s="20">
        <v>0</v>
      </c>
      <c r="E24" s="20">
        <f t="shared" si="0"/>
      </c>
      <c r="F24" s="20"/>
      <c r="G24" s="20"/>
      <c r="H24" s="20"/>
      <c r="I24" s="45"/>
      <c r="J24" s="45" t="str">
        <f t="shared" si="1"/>
        <v> - </v>
      </c>
      <c r="K24" s="46"/>
    </row>
    <row r="25" spans="1:11" ht="18" customHeight="1">
      <c r="A25" s="17">
        <f>soupiska!C25</f>
        <v>0</v>
      </c>
      <c r="B25" s="18"/>
      <c r="C25" s="19" t="str">
        <f>soupiska!E25</f>
        <v>Teplý Petr</v>
      </c>
      <c r="D25" s="20">
        <v>0</v>
      </c>
      <c r="E25" s="20">
        <f t="shared" si="0"/>
      </c>
      <c r="F25" s="20"/>
      <c r="G25" s="20"/>
      <c r="H25" s="20"/>
      <c r="I25" s="45"/>
      <c r="J25" s="45" t="str">
        <f t="shared" si="1"/>
        <v> - </v>
      </c>
      <c r="K25" s="46"/>
    </row>
    <row r="26" spans="1:11" ht="18" customHeight="1">
      <c r="A26" s="17">
        <f>soupiska!C26</f>
        <v>9</v>
      </c>
      <c r="B26" s="18"/>
      <c r="C26" s="19" t="str">
        <f>soupiska!E26</f>
        <v>Rychtář Jan</v>
      </c>
      <c r="D26" s="20">
        <v>0</v>
      </c>
      <c r="E26" s="20">
        <f t="shared" si="0"/>
      </c>
      <c r="F26" s="20"/>
      <c r="G26" s="20"/>
      <c r="H26" s="20"/>
      <c r="I26" s="45"/>
      <c r="J26" s="45" t="str">
        <f t="shared" si="1"/>
        <v> - </v>
      </c>
      <c r="K26" s="46"/>
    </row>
    <row r="27" spans="1:11" ht="18" customHeight="1">
      <c r="A27" s="17">
        <f>soupiska!C27</f>
        <v>14</v>
      </c>
      <c r="B27" s="18"/>
      <c r="C27" s="19" t="str">
        <f>soupiska!E27</f>
        <v>Slezák Jakub</v>
      </c>
      <c r="D27" s="20">
        <v>0</v>
      </c>
      <c r="E27" s="20">
        <f t="shared" si="0"/>
      </c>
      <c r="F27" s="20"/>
      <c r="G27" s="20"/>
      <c r="H27" s="20"/>
      <c r="I27" s="45"/>
      <c r="J27" s="45" t="str">
        <f t="shared" si="1"/>
        <v> - </v>
      </c>
      <c r="K27" s="46"/>
    </row>
    <row r="28" spans="1:11" ht="18" customHeight="1">
      <c r="A28" s="17">
        <f>soupiska!C28</f>
        <v>5</v>
      </c>
      <c r="B28" s="18"/>
      <c r="C28" s="19" t="str">
        <f>soupiska!E28</f>
        <v>Straka Tomáš</v>
      </c>
      <c r="D28" s="20">
        <v>0</v>
      </c>
      <c r="E28" s="20">
        <f t="shared" si="0"/>
      </c>
      <c r="F28" s="20"/>
      <c r="G28" s="20"/>
      <c r="H28" s="20"/>
      <c r="I28" s="45"/>
      <c r="J28" s="45" t="str">
        <f t="shared" si="1"/>
        <v> - </v>
      </c>
      <c r="K28" s="46"/>
    </row>
    <row r="29" spans="1:11" ht="18" customHeight="1">
      <c r="A29" s="21">
        <f>soupiska!C29</f>
        <v>21</v>
      </c>
      <c r="B29" s="18"/>
      <c r="C29" s="19" t="str">
        <f>soupiska!E29</f>
        <v>Stríž Rostislav</v>
      </c>
      <c r="D29" s="20">
        <v>0</v>
      </c>
      <c r="E29" s="20">
        <f t="shared" si="0"/>
      </c>
      <c r="F29" s="20"/>
      <c r="G29" s="20"/>
      <c r="H29" s="20"/>
      <c r="I29" s="45"/>
      <c r="J29" s="45" t="str">
        <f t="shared" si="1"/>
        <v> - </v>
      </c>
      <c r="K29" s="46"/>
    </row>
    <row r="30" spans="1:11" ht="18" customHeight="1">
      <c r="A30" s="21">
        <f>soupiska!C30</f>
        <v>0</v>
      </c>
      <c r="B30" s="18"/>
      <c r="C30" s="19" t="str">
        <f>soupiska!E30</f>
        <v>Šulc Michal</v>
      </c>
      <c r="D30" s="20">
        <v>0</v>
      </c>
      <c r="E30" s="20">
        <f t="shared" si="0"/>
      </c>
      <c r="F30" s="20"/>
      <c r="G30" s="20"/>
      <c r="H30" s="20"/>
      <c r="I30" s="45"/>
      <c r="J30" s="45" t="str">
        <f t="shared" si="1"/>
        <v> - </v>
      </c>
      <c r="K30" s="46"/>
    </row>
    <row r="31" spans="1:11" ht="18" customHeight="1" thickBot="1">
      <c r="A31" s="21">
        <f>soupiska!C31</f>
        <v>0</v>
      </c>
      <c r="B31" s="18"/>
      <c r="C31" s="19" t="str">
        <f>soupiska!E31</f>
        <v>Trojan Pavel</v>
      </c>
      <c r="D31" s="20">
        <v>0</v>
      </c>
      <c r="E31" s="20">
        <f>IF(D31=0,"",3*F31+2*G31+I31)</f>
      </c>
      <c r="F31" s="20"/>
      <c r="G31" s="20"/>
      <c r="H31" s="20"/>
      <c r="I31" s="45"/>
      <c r="J31" s="45" t="str">
        <f>IF(AND(H31=0,I31=0)," - ",ROUND(I31*100/H31,1))</f>
        <v> - </v>
      </c>
      <c r="K31" s="46"/>
    </row>
    <row r="32" spans="1:11" ht="18" customHeight="1" thickBot="1" thickTop="1">
      <c r="A32" s="47"/>
      <c r="B32" s="48"/>
      <c r="C32" s="49" t="s">
        <v>96</v>
      </c>
      <c r="D32" s="50">
        <f aca="true" t="shared" si="2" ref="D32:I32">SUM(D11:D31)</f>
        <v>0</v>
      </c>
      <c r="E32" s="50">
        <f t="shared" si="2"/>
        <v>0</v>
      </c>
      <c r="F32" s="50">
        <f t="shared" si="2"/>
        <v>0</v>
      </c>
      <c r="G32" s="50">
        <f t="shared" si="2"/>
        <v>0</v>
      </c>
      <c r="H32" s="50">
        <f t="shared" si="2"/>
        <v>0</v>
      </c>
      <c r="I32" s="51">
        <f t="shared" si="2"/>
        <v>0</v>
      </c>
      <c r="J32" s="51" t="e">
        <f>IF(H32="0","0",ROUND(I32*100/H32,1))</f>
        <v>#DIV/0!</v>
      </c>
      <c r="K32" s="52">
        <f>SUM(K11:K31)</f>
        <v>0</v>
      </c>
    </row>
    <row r="33" spans="1:11" ht="18" customHeight="1">
      <c r="A33" s="53"/>
      <c r="B33" s="53"/>
      <c r="C33" s="53"/>
      <c r="D33" s="54"/>
      <c r="E33" s="54"/>
      <c r="F33" s="54"/>
      <c r="G33" s="54"/>
      <c r="H33" s="54"/>
      <c r="I33" s="54"/>
      <c r="J33" s="54"/>
      <c r="K33" s="54"/>
    </row>
    <row r="34" spans="1:11" ht="18" customHeight="1" thickBot="1">
      <c r="A34" s="55"/>
      <c r="B34" s="55"/>
      <c r="C34" s="55"/>
      <c r="D34" s="56"/>
      <c r="E34" s="56"/>
      <c r="F34" s="56"/>
      <c r="G34" s="56"/>
      <c r="H34" s="56"/>
      <c r="I34" s="56"/>
      <c r="J34" s="56"/>
      <c r="K34" s="56"/>
    </row>
    <row r="35" spans="1:11" ht="18" customHeight="1" thickBot="1">
      <c r="A35" s="57"/>
      <c r="B35" s="58"/>
      <c r="C35" s="59" t="s">
        <v>97</v>
      </c>
      <c r="D35" s="60">
        <f>D53</f>
        <v>0</v>
      </c>
      <c r="E35" s="60">
        <f>F35*3+G35*2+I35</f>
        <v>0</v>
      </c>
      <c r="F35" s="60">
        <f>F53</f>
        <v>0</v>
      </c>
      <c r="G35" s="60">
        <f>G53</f>
        <v>0</v>
      </c>
      <c r="H35" s="60">
        <f>H53</f>
        <v>0</v>
      </c>
      <c r="I35" s="61">
        <f>I53</f>
        <v>0</v>
      </c>
      <c r="J35" s="61" t="e">
        <f>IF(H35="0","0",ROUND(I35*100/H35,1))</f>
        <v>#DIV/0!</v>
      </c>
      <c r="K35" s="62">
        <f>K53</f>
        <v>0</v>
      </c>
    </row>
    <row r="39" spans="1:11" ht="15">
      <c r="A39" s="33" t="s">
        <v>85</v>
      </c>
      <c r="B39" s="34"/>
      <c r="C39" s="34"/>
      <c r="D39" s="35"/>
      <c r="E39" s="36" t="s">
        <v>86</v>
      </c>
      <c r="F39" s="36" t="s">
        <v>87</v>
      </c>
      <c r="G39" s="36" t="s">
        <v>88</v>
      </c>
      <c r="H39" s="37" t="s">
        <v>89</v>
      </c>
      <c r="I39" s="38"/>
      <c r="J39" s="38"/>
      <c r="K39" s="39" t="s">
        <v>90</v>
      </c>
    </row>
    <row r="40" spans="1:11" ht="15.75" thickBot="1">
      <c r="A40" s="9" t="s">
        <v>32</v>
      </c>
      <c r="B40" s="11"/>
      <c r="C40" s="10" t="s">
        <v>33</v>
      </c>
      <c r="D40" s="12"/>
      <c r="E40" s="12" t="s">
        <v>92</v>
      </c>
      <c r="F40" s="40"/>
      <c r="G40" s="40"/>
      <c r="H40" s="12"/>
      <c r="I40" s="41"/>
      <c r="J40" s="41" t="s">
        <v>95</v>
      </c>
      <c r="K40" s="42"/>
    </row>
    <row r="41" spans="1:11" ht="15">
      <c r="A41" s="13" t="s">
        <v>98</v>
      </c>
      <c r="B41" s="15"/>
      <c r="C41" s="14"/>
      <c r="D41" s="16"/>
      <c r="E41" s="16" t="str">
        <f aca="true" t="shared" si="3" ref="E41:E52">IF(D41=0,"0",3*F41+2*G41+I41)</f>
        <v>0</v>
      </c>
      <c r="F41" s="16"/>
      <c r="G41" s="16"/>
      <c r="H41" s="16"/>
      <c r="I41" s="43"/>
      <c r="J41" s="43" t="str">
        <f aca="true" t="shared" si="4" ref="J41:J52">IF(AND(H41=0,I41=0)," - ",ROUND(I41*100/H41,1))</f>
        <v> - </v>
      </c>
      <c r="K41" s="44"/>
    </row>
    <row r="42" spans="1:11" ht="15">
      <c r="A42" s="21"/>
      <c r="B42" s="18"/>
      <c r="C42" s="19"/>
      <c r="D42" s="20"/>
      <c r="E42" s="20" t="str">
        <f>IF(D42=0,"0",3*F42+2*G42+I42)</f>
        <v>0</v>
      </c>
      <c r="F42" s="20"/>
      <c r="G42" s="20"/>
      <c r="H42" s="20"/>
      <c r="I42" s="45"/>
      <c r="J42" s="45" t="str">
        <f>IF(AND(H42=0,I42=0)," - ",ROUND(I42*100/H42,1))</f>
        <v> - </v>
      </c>
      <c r="K42" s="46"/>
    </row>
    <row r="43" spans="1:11" ht="15">
      <c r="A43" s="21"/>
      <c r="B43" s="18"/>
      <c r="C43" s="19"/>
      <c r="D43" s="20"/>
      <c r="E43" s="20" t="str">
        <f t="shared" si="3"/>
        <v>0</v>
      </c>
      <c r="F43" s="20"/>
      <c r="G43" s="20"/>
      <c r="H43" s="20"/>
      <c r="I43" s="45"/>
      <c r="J43" s="45" t="str">
        <f t="shared" si="4"/>
        <v> - </v>
      </c>
      <c r="K43" s="46"/>
    </row>
    <row r="44" spans="1:11" ht="15">
      <c r="A44" s="21"/>
      <c r="B44" s="18"/>
      <c r="C44" s="19"/>
      <c r="D44" s="20"/>
      <c r="E44" s="20" t="str">
        <f t="shared" si="3"/>
        <v>0</v>
      </c>
      <c r="F44" s="20"/>
      <c r="G44" s="20"/>
      <c r="H44" s="20"/>
      <c r="I44" s="45"/>
      <c r="J44" s="45" t="str">
        <f t="shared" si="4"/>
        <v> - </v>
      </c>
      <c r="K44" s="46"/>
    </row>
    <row r="45" spans="1:11" ht="15">
      <c r="A45" s="21"/>
      <c r="B45" s="18"/>
      <c r="C45" s="19"/>
      <c r="D45" s="20"/>
      <c r="E45" s="20" t="str">
        <f t="shared" si="3"/>
        <v>0</v>
      </c>
      <c r="F45" s="20"/>
      <c r="G45" s="20"/>
      <c r="H45" s="20"/>
      <c r="I45" s="45"/>
      <c r="J45" s="45" t="str">
        <f t="shared" si="4"/>
        <v> - </v>
      </c>
      <c r="K45" s="46"/>
    </row>
    <row r="46" spans="1:11" ht="15">
      <c r="A46" s="21"/>
      <c r="B46" s="18"/>
      <c r="C46" s="19"/>
      <c r="D46" s="20"/>
      <c r="E46" s="20" t="str">
        <f t="shared" si="3"/>
        <v>0</v>
      </c>
      <c r="F46" s="20"/>
      <c r="G46" s="20"/>
      <c r="H46" s="20"/>
      <c r="I46" s="45"/>
      <c r="J46" s="45" t="str">
        <f t="shared" si="4"/>
        <v> - </v>
      </c>
      <c r="K46" s="46"/>
    </row>
    <row r="47" spans="1:11" ht="15">
      <c r="A47" s="21"/>
      <c r="B47" s="18"/>
      <c r="C47" s="19"/>
      <c r="D47" s="20"/>
      <c r="E47" s="20" t="str">
        <f t="shared" si="3"/>
        <v>0</v>
      </c>
      <c r="F47" s="20"/>
      <c r="G47" s="20"/>
      <c r="H47" s="20"/>
      <c r="I47" s="45"/>
      <c r="J47" s="45" t="str">
        <f t="shared" si="4"/>
        <v> - </v>
      </c>
      <c r="K47" s="46"/>
    </row>
    <row r="48" spans="1:11" ht="15">
      <c r="A48" s="17"/>
      <c r="B48" s="18"/>
      <c r="C48" s="19"/>
      <c r="D48" s="20"/>
      <c r="E48" s="20" t="str">
        <f t="shared" si="3"/>
        <v>0</v>
      </c>
      <c r="F48" s="20"/>
      <c r="G48" s="20"/>
      <c r="H48" s="20"/>
      <c r="I48" s="45"/>
      <c r="J48" s="45" t="str">
        <f t="shared" si="4"/>
        <v> - </v>
      </c>
      <c r="K48" s="46"/>
    </row>
    <row r="49" spans="1:11" ht="15">
      <c r="A49" s="21"/>
      <c r="B49" s="18"/>
      <c r="C49" s="19"/>
      <c r="D49" s="20"/>
      <c r="E49" s="20" t="str">
        <f t="shared" si="3"/>
        <v>0</v>
      </c>
      <c r="F49" s="20"/>
      <c r="G49" s="20"/>
      <c r="H49" s="20"/>
      <c r="I49" s="45"/>
      <c r="J49" s="45" t="str">
        <f t="shared" si="4"/>
        <v> - </v>
      </c>
      <c r="K49" s="46"/>
    </row>
    <row r="50" spans="1:11" ht="15">
      <c r="A50" s="21"/>
      <c r="B50" s="18"/>
      <c r="C50" s="19"/>
      <c r="D50" s="20"/>
      <c r="E50" s="20" t="str">
        <f>IF(D50=0,"0",3*F50+2*G50+I50)</f>
        <v>0</v>
      </c>
      <c r="F50" s="20"/>
      <c r="G50" s="20"/>
      <c r="H50" s="20"/>
      <c r="I50" s="45"/>
      <c r="J50" s="45" t="str">
        <f>IF(AND(H50=0,I50=0)," - ",ROUND(I50*100/H50,1))</f>
        <v> - </v>
      </c>
      <c r="K50" s="46"/>
    </row>
    <row r="51" spans="1:11" ht="15">
      <c r="A51" s="21"/>
      <c r="B51" s="18"/>
      <c r="C51" s="19"/>
      <c r="D51" s="20"/>
      <c r="E51" s="20" t="str">
        <f t="shared" si="3"/>
        <v>0</v>
      </c>
      <c r="F51" s="20"/>
      <c r="G51" s="20"/>
      <c r="H51" s="20"/>
      <c r="I51" s="45"/>
      <c r="J51" s="45" t="str">
        <f t="shared" si="4"/>
        <v> - </v>
      </c>
      <c r="K51" s="46"/>
    </row>
    <row r="52" spans="1:11" ht="15.75" thickBot="1">
      <c r="A52" s="17"/>
      <c r="B52" s="18"/>
      <c r="C52" s="19"/>
      <c r="D52" s="20"/>
      <c r="E52" s="20" t="str">
        <f t="shared" si="3"/>
        <v>0</v>
      </c>
      <c r="F52" s="20"/>
      <c r="G52" s="20"/>
      <c r="H52" s="20"/>
      <c r="I52" s="45"/>
      <c r="J52" s="45" t="str">
        <f t="shared" si="4"/>
        <v> - </v>
      </c>
      <c r="K52" s="46"/>
    </row>
    <row r="53" spans="1:11" ht="19.5" thickBot="1" thickTop="1">
      <c r="A53" s="47"/>
      <c r="B53" s="48"/>
      <c r="C53" s="49" t="s">
        <v>96</v>
      </c>
      <c r="D53" s="50">
        <f aca="true" t="shared" si="5" ref="D53:I53">SUM(D41:D52)</f>
        <v>0</v>
      </c>
      <c r="E53" s="50">
        <f t="shared" si="5"/>
        <v>0</v>
      </c>
      <c r="F53" s="50">
        <f t="shared" si="5"/>
        <v>0</v>
      </c>
      <c r="G53" s="50">
        <f t="shared" si="5"/>
        <v>0</v>
      </c>
      <c r="H53" s="50">
        <f t="shared" si="5"/>
        <v>0</v>
      </c>
      <c r="I53" s="51">
        <f t="shared" si="5"/>
        <v>0</v>
      </c>
      <c r="J53" s="51" t="e">
        <f>IF(H53="0","0",ROUND(I53*100/H53,1))</f>
        <v>#DIV/0!</v>
      </c>
      <c r="K53" s="52">
        <f>SUM(K41:K52)</f>
        <v>0</v>
      </c>
    </row>
  </sheetData>
  <sheetProtection/>
  <printOptions/>
  <pageMargins left="0.75" right="0.75" top="1" bottom="1" header="0.5118055555555556" footer="0.5118055555555556"/>
  <pageSetup fitToHeight="1" fitToWidth="1" horizontalDpi="300" verticalDpi="300" orientation="portrait" paperSize="9" scale="8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List27">
    <pageSetUpPr fitToPage="1"/>
  </sheetPr>
  <dimension ref="A1:K53"/>
  <sheetViews>
    <sheetView showGridLines="0" zoomScale="75" zoomScaleNormal="75" zoomScalePageLayoutView="0" workbookViewId="0" topLeftCell="A1">
      <selection activeCell="E11" sqref="E11"/>
    </sheetView>
  </sheetViews>
  <sheetFormatPr defaultColWidth="8.8984375" defaultRowHeight="15.75"/>
  <cols>
    <col min="1" max="1" width="6.19921875" style="22" customWidth="1"/>
    <col min="2" max="2" width="1.8984375" style="22" customWidth="1"/>
    <col min="3" max="3" width="15.69921875" style="22" customWidth="1"/>
    <col min="4" max="4" width="5.296875" style="22" customWidth="1"/>
    <col min="5" max="5" width="8" style="22" customWidth="1"/>
    <col min="6" max="6" width="6.8984375" style="22" customWidth="1"/>
    <col min="7" max="7" width="7.3984375" style="22" customWidth="1"/>
    <col min="8" max="8" width="6.09765625" style="22" customWidth="1"/>
    <col min="9" max="9" width="7.09765625" style="22" customWidth="1"/>
    <col min="10" max="10" width="5.796875" style="22" customWidth="1"/>
    <col min="11" max="11" width="6.8984375" style="22" customWidth="1"/>
    <col min="12" max="16384" width="8.8984375" style="22" customWidth="1"/>
  </cols>
  <sheetData>
    <row r="1" ht="15">
      <c r="J1" s="23"/>
    </row>
    <row r="2" spans="1:8" ht="15">
      <c r="A2" s="22" t="s">
        <v>76</v>
      </c>
      <c r="D2" s="22" t="str">
        <f>rozpis!D41</f>
        <v>MA002</v>
      </c>
      <c r="F2" s="22" t="s">
        <v>77</v>
      </c>
      <c r="H2" s="22">
        <v>12</v>
      </c>
    </row>
    <row r="4" spans="1:9" ht="23.25">
      <c r="A4" s="24" t="s">
        <v>78</v>
      </c>
      <c r="E4" s="24" t="str">
        <f>rozpis!F41</f>
        <v>venku</v>
      </c>
      <c r="G4" s="24" t="s">
        <v>79</v>
      </c>
      <c r="I4" s="25">
        <f>rozpis!E41</f>
        <v>40573</v>
      </c>
    </row>
    <row r="5" spans="1:10" ht="30">
      <c r="A5" s="26" t="s">
        <v>80</v>
      </c>
      <c r="B5" s="27"/>
      <c r="C5" s="27" t="str">
        <f>rozpis!H41</f>
        <v>Náchod</v>
      </c>
      <c r="F5" s="27"/>
      <c r="G5" s="28">
        <f>E32</f>
        <v>0</v>
      </c>
      <c r="H5" s="28" t="s">
        <v>81</v>
      </c>
      <c r="I5" s="28">
        <f>E35</f>
        <v>0</v>
      </c>
      <c r="J5" s="27"/>
    </row>
    <row r="6" spans="1:10" ht="30">
      <c r="A6" s="29">
        <f>IF(G5&gt;I5,1,0)</f>
        <v>0</v>
      </c>
      <c r="B6" s="27"/>
      <c r="C6" s="29">
        <f>IF(I5&gt;G5,1,0)</f>
        <v>0</v>
      </c>
      <c r="F6" s="30" t="s">
        <v>82</v>
      </c>
      <c r="G6" s="31"/>
      <c r="H6" s="31" t="s">
        <v>81</v>
      </c>
      <c r="I6" s="31"/>
      <c r="J6" s="32" t="s">
        <v>83</v>
      </c>
    </row>
    <row r="7" spans="1:4" ht="15">
      <c r="A7" s="22" t="s">
        <v>84</v>
      </c>
      <c r="C7" s="22" t="str">
        <f>rozpis!I41</f>
        <v>Nývlt</v>
      </c>
      <c r="D7" s="22" t="str">
        <f>rozpis!J41</f>
        <v>Tejchman</v>
      </c>
    </row>
    <row r="9" spans="1:11" ht="18" customHeight="1">
      <c r="A9" s="33" t="s">
        <v>85</v>
      </c>
      <c r="B9" s="34"/>
      <c r="C9" s="34"/>
      <c r="D9" s="35"/>
      <c r="E9" s="36" t="s">
        <v>86</v>
      </c>
      <c r="F9" s="36" t="s">
        <v>87</v>
      </c>
      <c r="G9" s="36" t="s">
        <v>88</v>
      </c>
      <c r="H9" s="37" t="s">
        <v>89</v>
      </c>
      <c r="I9" s="38"/>
      <c r="J9" s="38"/>
      <c r="K9" s="39" t="s">
        <v>90</v>
      </c>
    </row>
    <row r="10" spans="1:11" ht="18" customHeight="1" thickBot="1">
      <c r="A10" s="9" t="s">
        <v>32</v>
      </c>
      <c r="B10" s="11"/>
      <c r="C10" s="10" t="s">
        <v>33</v>
      </c>
      <c r="D10" s="12" t="s">
        <v>91</v>
      </c>
      <c r="E10" s="12" t="s">
        <v>92</v>
      </c>
      <c r="F10" s="40"/>
      <c r="G10" s="40"/>
      <c r="H10" s="12" t="s">
        <v>93</v>
      </c>
      <c r="I10" s="41" t="s">
        <v>94</v>
      </c>
      <c r="J10" s="41" t="s">
        <v>95</v>
      </c>
      <c r="K10" s="42" t="s">
        <v>92</v>
      </c>
    </row>
    <row r="11" spans="1:11" ht="18" customHeight="1">
      <c r="A11" s="13">
        <f>soupiska!C11</f>
        <v>12</v>
      </c>
      <c r="B11" s="15"/>
      <c r="C11" s="14" t="str">
        <f>soupiska!E11</f>
        <v>Čechovský Marek</v>
      </c>
      <c r="D11" s="16">
        <v>0</v>
      </c>
      <c r="E11" s="16">
        <f>IF(D11=0,"",3*F11+2*G11+I11)</f>
      </c>
      <c r="F11" s="16"/>
      <c r="G11" s="16"/>
      <c r="H11" s="16"/>
      <c r="I11" s="43"/>
      <c r="J11" s="43" t="str">
        <f>IF(AND(H11=0,I11=0)," - ",ROUND(I11*100/H11,1))</f>
        <v> - </v>
      </c>
      <c r="K11" s="44"/>
    </row>
    <row r="12" spans="1:11" ht="18" customHeight="1">
      <c r="A12" s="21">
        <f>soupiska!C12</f>
        <v>0</v>
      </c>
      <c r="B12" s="18"/>
      <c r="C12" s="19" t="str">
        <f>soupiska!E12</f>
        <v>Dostál Radek</v>
      </c>
      <c r="D12" s="20">
        <v>0</v>
      </c>
      <c r="E12" s="20">
        <f>IF(D12=0,"",3*F12+2*G12+I12)</f>
      </c>
      <c r="F12" s="20"/>
      <c r="G12" s="20"/>
      <c r="H12" s="20"/>
      <c r="I12" s="45"/>
      <c r="J12" s="45" t="str">
        <f>IF(AND(H12=0,I12=0)," - ",ROUND(I12*100/H12,1))</f>
        <v> - </v>
      </c>
      <c r="K12" s="46"/>
    </row>
    <row r="13" spans="1:11" ht="18" customHeight="1">
      <c r="A13" s="21">
        <f>soupiska!C13</f>
        <v>14</v>
      </c>
      <c r="B13" s="18"/>
      <c r="C13" s="19" t="str">
        <f>soupiska!E13</f>
        <v>Ducháček Ludvík</v>
      </c>
      <c r="D13" s="20">
        <v>0</v>
      </c>
      <c r="E13" s="20">
        <f aca="true" t="shared" si="0" ref="E13:E30">IF(D13=0,"",3*F13+2*G13+I13)</f>
      </c>
      <c r="F13" s="20"/>
      <c r="G13" s="20"/>
      <c r="H13" s="20"/>
      <c r="I13" s="45"/>
      <c r="J13" s="45" t="str">
        <f aca="true" t="shared" si="1" ref="J13:J30">IF(AND(H13=0,I13=0)," - ",ROUND(I13*100/H13,1))</f>
        <v> - </v>
      </c>
      <c r="K13" s="46"/>
    </row>
    <row r="14" spans="1:11" ht="18" customHeight="1">
      <c r="A14" s="21">
        <f>soupiska!C14</f>
        <v>20</v>
      </c>
      <c r="B14" s="18"/>
      <c r="C14" s="19" t="str">
        <f>soupiska!E14</f>
        <v>Dvořák Milan</v>
      </c>
      <c r="D14" s="20">
        <v>0</v>
      </c>
      <c r="E14" s="20">
        <f t="shared" si="0"/>
      </c>
      <c r="F14" s="20"/>
      <c r="G14" s="20"/>
      <c r="H14" s="20"/>
      <c r="I14" s="45"/>
      <c r="J14" s="45" t="str">
        <f t="shared" si="1"/>
        <v> - </v>
      </c>
      <c r="K14" s="46"/>
    </row>
    <row r="15" spans="1:11" ht="18" customHeight="1">
      <c r="A15" s="21">
        <f>soupiska!C15</f>
        <v>4</v>
      </c>
      <c r="B15" s="18"/>
      <c r="C15" s="19" t="str">
        <f>soupiska!E15</f>
        <v>Fiksa Ondřej</v>
      </c>
      <c r="D15" s="20">
        <v>0</v>
      </c>
      <c r="E15" s="20">
        <f>IF(D15=0,"",3*F15+2*G15+I15)</f>
      </c>
      <c r="F15" s="20"/>
      <c r="G15" s="20"/>
      <c r="H15" s="20"/>
      <c r="I15" s="45"/>
      <c r="J15" s="45" t="str">
        <f>IF(AND(H15=0,I15=0)," - ",ROUND(I15*100/H15,1))</f>
        <v> - </v>
      </c>
      <c r="K15" s="46"/>
    </row>
    <row r="16" spans="1:11" ht="18" customHeight="1">
      <c r="A16" s="21">
        <f>soupiska!C16</f>
        <v>15</v>
      </c>
      <c r="B16" s="18"/>
      <c r="C16" s="19" t="str">
        <f>soupiska!E16</f>
        <v>Hedvičák Jaroslav</v>
      </c>
      <c r="D16" s="20">
        <v>0</v>
      </c>
      <c r="E16" s="20">
        <f t="shared" si="0"/>
      </c>
      <c r="F16" s="20"/>
      <c r="G16" s="20"/>
      <c r="H16" s="20"/>
      <c r="I16" s="45"/>
      <c r="J16" s="45" t="str">
        <f t="shared" si="1"/>
        <v> - </v>
      </c>
      <c r="K16" s="46"/>
    </row>
    <row r="17" spans="1:11" ht="18" customHeight="1">
      <c r="A17" s="21">
        <f>soupiska!C17</f>
        <v>10</v>
      </c>
      <c r="B17" s="18"/>
      <c r="C17" s="19" t="str">
        <f>soupiska!E17</f>
        <v>Krontorád Pavel</v>
      </c>
      <c r="D17" s="20">
        <v>0</v>
      </c>
      <c r="E17" s="20">
        <f t="shared" si="0"/>
      </c>
      <c r="F17" s="20"/>
      <c r="G17" s="20"/>
      <c r="H17" s="20"/>
      <c r="I17" s="45"/>
      <c r="J17" s="45" t="str">
        <f t="shared" si="1"/>
        <v> - </v>
      </c>
      <c r="K17" s="46"/>
    </row>
    <row r="18" spans="1:11" ht="18" customHeight="1">
      <c r="A18" s="21">
        <f>soupiska!C18</f>
        <v>7</v>
      </c>
      <c r="B18" s="18"/>
      <c r="C18" s="19" t="str">
        <f>soupiska!E18</f>
        <v>Krontorád Vít</v>
      </c>
      <c r="D18" s="20">
        <v>0</v>
      </c>
      <c r="E18" s="20">
        <f t="shared" si="0"/>
      </c>
      <c r="F18" s="20"/>
      <c r="G18" s="20"/>
      <c r="H18" s="20"/>
      <c r="I18" s="45"/>
      <c r="J18" s="45" t="str">
        <f t="shared" si="1"/>
        <v> - </v>
      </c>
      <c r="K18" s="46"/>
    </row>
    <row r="19" spans="1:11" ht="18" customHeight="1">
      <c r="A19" s="21">
        <f>soupiska!C19</f>
        <v>6</v>
      </c>
      <c r="B19" s="18"/>
      <c r="C19" s="19" t="str">
        <f>soupiska!E19</f>
        <v>Krška Josef</v>
      </c>
      <c r="D19" s="20">
        <v>0</v>
      </c>
      <c r="E19" s="20">
        <f t="shared" si="0"/>
      </c>
      <c r="F19" s="20"/>
      <c r="G19" s="20"/>
      <c r="H19" s="20"/>
      <c r="I19" s="45"/>
      <c r="J19" s="45" t="str">
        <f t="shared" si="1"/>
        <v> - </v>
      </c>
      <c r="K19" s="46"/>
    </row>
    <row r="20" spans="1:11" ht="18" customHeight="1">
      <c r="A20" s="21">
        <f>soupiska!C20</f>
        <v>18</v>
      </c>
      <c r="B20" s="18"/>
      <c r="C20" s="19" t="str">
        <f>soupiska!E20</f>
        <v>Maca Radek</v>
      </c>
      <c r="D20" s="20">
        <v>0</v>
      </c>
      <c r="E20" s="20">
        <f t="shared" si="0"/>
      </c>
      <c r="F20" s="20"/>
      <c r="G20" s="20"/>
      <c r="H20" s="20"/>
      <c r="I20" s="45"/>
      <c r="J20" s="45" t="str">
        <f t="shared" si="1"/>
        <v> - </v>
      </c>
      <c r="K20" s="46"/>
    </row>
    <row r="21" spans="1:11" ht="18" customHeight="1">
      <c r="A21" s="21">
        <f>soupiska!C21</f>
        <v>17</v>
      </c>
      <c r="B21" s="18"/>
      <c r="C21" s="19" t="str">
        <f>soupiska!E21</f>
        <v>Müller Tomáš</v>
      </c>
      <c r="D21" s="20">
        <v>0</v>
      </c>
      <c r="E21" s="20">
        <f t="shared" si="0"/>
      </c>
      <c r="F21" s="20"/>
      <c r="G21" s="20"/>
      <c r="H21" s="20"/>
      <c r="I21" s="45"/>
      <c r="J21" s="45" t="str">
        <f t="shared" si="1"/>
        <v> - </v>
      </c>
      <c r="K21" s="46"/>
    </row>
    <row r="22" spans="1:11" ht="18" customHeight="1">
      <c r="A22" s="21">
        <f>soupiska!C22</f>
        <v>17</v>
      </c>
      <c r="B22" s="18"/>
      <c r="C22" s="19" t="str">
        <f>soupiska!E22</f>
        <v>Müller Petr</v>
      </c>
      <c r="D22" s="20">
        <v>0</v>
      </c>
      <c r="E22" s="20">
        <f t="shared" si="0"/>
      </c>
      <c r="F22" s="20"/>
      <c r="G22" s="20"/>
      <c r="H22" s="20"/>
      <c r="I22" s="45"/>
      <c r="J22" s="45" t="str">
        <f t="shared" si="1"/>
        <v> - </v>
      </c>
      <c r="K22" s="46"/>
    </row>
    <row r="23" spans="1:11" ht="18" customHeight="1">
      <c r="A23" s="21">
        <f>soupiska!C23</f>
        <v>16</v>
      </c>
      <c r="B23" s="18"/>
      <c r="C23" s="19" t="str">
        <f>soupiska!E23</f>
        <v>Nepustil Petr</v>
      </c>
      <c r="D23" s="20">
        <v>0</v>
      </c>
      <c r="E23" s="20">
        <f t="shared" si="0"/>
      </c>
      <c r="F23" s="20"/>
      <c r="G23" s="20"/>
      <c r="H23" s="20"/>
      <c r="I23" s="45"/>
      <c r="J23" s="45" t="str">
        <f t="shared" si="1"/>
        <v> - </v>
      </c>
      <c r="K23" s="46"/>
    </row>
    <row r="24" spans="1:11" ht="18" customHeight="1">
      <c r="A24" s="21">
        <f>soupiska!C24</f>
        <v>8</v>
      </c>
      <c r="B24" s="18"/>
      <c r="C24" s="19" t="str">
        <f>soupiska!E24</f>
        <v>Petr Martin</v>
      </c>
      <c r="D24" s="20">
        <v>0</v>
      </c>
      <c r="E24" s="20">
        <f t="shared" si="0"/>
      </c>
      <c r="F24" s="20"/>
      <c r="G24" s="20"/>
      <c r="H24" s="20"/>
      <c r="I24" s="45"/>
      <c r="J24" s="45" t="str">
        <f t="shared" si="1"/>
        <v> - </v>
      </c>
      <c r="K24" s="46"/>
    </row>
    <row r="25" spans="1:11" ht="18" customHeight="1">
      <c r="A25" s="21">
        <f>soupiska!C25</f>
        <v>0</v>
      </c>
      <c r="B25" s="18"/>
      <c r="C25" s="19" t="str">
        <f>soupiska!E25</f>
        <v>Teplý Petr</v>
      </c>
      <c r="D25" s="20">
        <v>0</v>
      </c>
      <c r="E25" s="20">
        <f t="shared" si="0"/>
      </c>
      <c r="F25" s="20"/>
      <c r="G25" s="20"/>
      <c r="H25" s="20"/>
      <c r="I25" s="45"/>
      <c r="J25" s="45" t="str">
        <f t="shared" si="1"/>
        <v> - </v>
      </c>
      <c r="K25" s="46"/>
    </row>
    <row r="26" spans="1:11" ht="18" customHeight="1">
      <c r="A26" s="21">
        <f>soupiska!C26</f>
        <v>9</v>
      </c>
      <c r="B26" s="18"/>
      <c r="C26" s="19" t="str">
        <f>soupiska!E26</f>
        <v>Rychtář Jan</v>
      </c>
      <c r="D26" s="20">
        <v>0</v>
      </c>
      <c r="E26" s="20">
        <f t="shared" si="0"/>
      </c>
      <c r="F26" s="20"/>
      <c r="G26" s="20"/>
      <c r="H26" s="20"/>
      <c r="I26" s="45"/>
      <c r="J26" s="45" t="str">
        <f t="shared" si="1"/>
        <v> - </v>
      </c>
      <c r="K26" s="46"/>
    </row>
    <row r="27" spans="1:11" ht="18" customHeight="1">
      <c r="A27" s="21">
        <f>soupiska!C27</f>
        <v>14</v>
      </c>
      <c r="B27" s="18"/>
      <c r="C27" s="19" t="str">
        <f>soupiska!E27</f>
        <v>Slezák Jakub</v>
      </c>
      <c r="D27" s="20">
        <v>0</v>
      </c>
      <c r="E27" s="20">
        <f t="shared" si="0"/>
      </c>
      <c r="F27" s="20"/>
      <c r="G27" s="20"/>
      <c r="H27" s="20"/>
      <c r="I27" s="45"/>
      <c r="J27" s="45" t="str">
        <f t="shared" si="1"/>
        <v> - </v>
      </c>
      <c r="K27" s="46"/>
    </row>
    <row r="28" spans="1:11" ht="18" customHeight="1">
      <c r="A28" s="21">
        <f>soupiska!C28</f>
        <v>5</v>
      </c>
      <c r="B28" s="18"/>
      <c r="C28" s="19" t="str">
        <f>soupiska!E28</f>
        <v>Straka Tomáš</v>
      </c>
      <c r="D28" s="20">
        <v>0</v>
      </c>
      <c r="E28" s="20">
        <f t="shared" si="0"/>
      </c>
      <c r="F28" s="20"/>
      <c r="G28" s="20"/>
      <c r="H28" s="20"/>
      <c r="I28" s="45"/>
      <c r="J28" s="45" t="str">
        <f t="shared" si="1"/>
        <v> - </v>
      </c>
      <c r="K28" s="46"/>
    </row>
    <row r="29" spans="1:11" ht="18" customHeight="1">
      <c r="A29" s="21">
        <f>soupiska!C29</f>
        <v>21</v>
      </c>
      <c r="B29" s="18"/>
      <c r="C29" s="19" t="str">
        <f>soupiska!E29</f>
        <v>Stríž Rostislav</v>
      </c>
      <c r="D29" s="20">
        <v>0</v>
      </c>
      <c r="E29" s="20">
        <f t="shared" si="0"/>
      </c>
      <c r="F29" s="20"/>
      <c r="G29" s="20"/>
      <c r="H29" s="20"/>
      <c r="I29" s="45"/>
      <c r="J29" s="45" t="str">
        <f t="shared" si="1"/>
        <v> - </v>
      </c>
      <c r="K29" s="46"/>
    </row>
    <row r="30" spans="1:11" ht="18" customHeight="1">
      <c r="A30" s="21">
        <f>soupiska!C30</f>
        <v>0</v>
      </c>
      <c r="B30" s="18"/>
      <c r="C30" s="19" t="str">
        <f>soupiska!E30</f>
        <v>Šulc Michal</v>
      </c>
      <c r="D30" s="20">
        <v>0</v>
      </c>
      <c r="E30" s="20">
        <f t="shared" si="0"/>
      </c>
      <c r="F30" s="20"/>
      <c r="G30" s="20"/>
      <c r="H30" s="20"/>
      <c r="I30" s="45"/>
      <c r="J30" s="45" t="str">
        <f t="shared" si="1"/>
        <v> - </v>
      </c>
      <c r="K30" s="46"/>
    </row>
    <row r="31" spans="1:11" ht="18" customHeight="1" thickBot="1">
      <c r="A31" s="21">
        <f>soupiska!C31</f>
        <v>0</v>
      </c>
      <c r="B31" s="18"/>
      <c r="C31" s="19" t="str">
        <f>soupiska!E31</f>
        <v>Trojan Pavel</v>
      </c>
      <c r="D31" s="20">
        <v>0</v>
      </c>
      <c r="E31" s="20">
        <f>IF(D31=0,"",3*F31+2*G31+I31)</f>
      </c>
      <c r="F31" s="20"/>
      <c r="G31" s="20"/>
      <c r="H31" s="20"/>
      <c r="I31" s="45"/>
      <c r="J31" s="45" t="str">
        <f>IF(AND(H31=0,I31=0)," - ",ROUND(I31*100/H31,1))</f>
        <v> - </v>
      </c>
      <c r="K31" s="46"/>
    </row>
    <row r="32" spans="1:11" ht="18" customHeight="1" thickBot="1" thickTop="1">
      <c r="A32" s="47"/>
      <c r="B32" s="48"/>
      <c r="C32" s="49" t="s">
        <v>96</v>
      </c>
      <c r="D32" s="50">
        <f aca="true" t="shared" si="2" ref="D32:I32">SUM(D11:D31)</f>
        <v>0</v>
      </c>
      <c r="E32" s="50">
        <f t="shared" si="2"/>
        <v>0</v>
      </c>
      <c r="F32" s="50">
        <f t="shared" si="2"/>
        <v>0</v>
      </c>
      <c r="G32" s="50">
        <f t="shared" si="2"/>
        <v>0</v>
      </c>
      <c r="H32" s="50">
        <f t="shared" si="2"/>
        <v>0</v>
      </c>
      <c r="I32" s="51">
        <f t="shared" si="2"/>
        <v>0</v>
      </c>
      <c r="J32" s="51" t="e">
        <f>IF(H32="0","0",ROUND(I32*100/H32,1))</f>
        <v>#DIV/0!</v>
      </c>
      <c r="K32" s="52">
        <f>SUM(K11:K31)</f>
        <v>0</v>
      </c>
    </row>
    <row r="33" spans="1:11" ht="18" customHeight="1">
      <c r="A33" s="55"/>
      <c r="B33" s="55"/>
      <c r="C33" s="55"/>
      <c r="D33" s="56"/>
      <c r="E33" s="56"/>
      <c r="F33" s="56"/>
      <c r="G33" s="56"/>
      <c r="H33" s="56"/>
      <c r="I33" s="56"/>
      <c r="J33" s="56"/>
      <c r="K33" s="56"/>
    </row>
    <row r="34" spans="1:11" ht="18" customHeight="1" thickBot="1">
      <c r="A34" s="55"/>
      <c r="B34" s="55"/>
      <c r="C34" s="55"/>
      <c r="D34" s="56"/>
      <c r="E34" s="56"/>
      <c r="F34" s="56"/>
      <c r="G34" s="56"/>
      <c r="H34" s="56"/>
      <c r="I34" s="56"/>
      <c r="J34" s="56"/>
      <c r="K34" s="56"/>
    </row>
    <row r="35" spans="1:11" ht="18" customHeight="1" thickBot="1">
      <c r="A35" s="57"/>
      <c r="B35" s="58"/>
      <c r="C35" s="59" t="s">
        <v>97</v>
      </c>
      <c r="D35" s="60">
        <f>D53</f>
        <v>0</v>
      </c>
      <c r="E35" s="60">
        <f>F35*3+G35*2+I35</f>
        <v>0</v>
      </c>
      <c r="F35" s="60">
        <f>F53</f>
        <v>0</v>
      </c>
      <c r="G35" s="60">
        <f>G53</f>
        <v>0</v>
      </c>
      <c r="H35" s="60">
        <f>H53</f>
        <v>0</v>
      </c>
      <c r="I35" s="61">
        <f>I53</f>
        <v>0</v>
      </c>
      <c r="J35" s="61" t="e">
        <f>IF(H35="0","0",ROUND(I35*100/H35,1))</f>
        <v>#DIV/0!</v>
      </c>
      <c r="K35" s="62">
        <f>K53</f>
        <v>0</v>
      </c>
    </row>
    <row r="39" spans="1:11" ht="15">
      <c r="A39" s="33" t="s">
        <v>85</v>
      </c>
      <c r="B39" s="34"/>
      <c r="C39" s="34"/>
      <c r="D39" s="35"/>
      <c r="E39" s="36" t="s">
        <v>86</v>
      </c>
      <c r="F39" s="36" t="s">
        <v>87</v>
      </c>
      <c r="G39" s="36" t="s">
        <v>88</v>
      </c>
      <c r="H39" s="37" t="s">
        <v>89</v>
      </c>
      <c r="I39" s="38"/>
      <c r="J39" s="38"/>
      <c r="K39" s="39" t="s">
        <v>90</v>
      </c>
    </row>
    <row r="40" spans="1:11" ht="15.75" thickBot="1">
      <c r="A40" s="9" t="s">
        <v>32</v>
      </c>
      <c r="B40" s="11"/>
      <c r="C40" s="10" t="s">
        <v>33</v>
      </c>
      <c r="D40" s="12" t="s">
        <v>91</v>
      </c>
      <c r="E40" s="12" t="s">
        <v>92</v>
      </c>
      <c r="F40" s="40"/>
      <c r="G40" s="40"/>
      <c r="H40" s="12" t="s">
        <v>93</v>
      </c>
      <c r="I40" s="41" t="s">
        <v>94</v>
      </c>
      <c r="J40" s="41" t="s">
        <v>95</v>
      </c>
      <c r="K40" s="42" t="s">
        <v>92</v>
      </c>
    </row>
    <row r="41" spans="1:11" ht="15">
      <c r="A41" s="13"/>
      <c r="B41" s="15"/>
      <c r="C41" s="14" t="s">
        <v>98</v>
      </c>
      <c r="D41" s="16"/>
      <c r="E41" s="20" t="str">
        <f aca="true" t="shared" si="3" ref="E41:E50">IF(D41=0,"0",3*F41+2*G41+I41)</f>
        <v>0</v>
      </c>
      <c r="F41" s="20"/>
      <c r="G41" s="20"/>
      <c r="H41" s="20"/>
      <c r="I41" s="45"/>
      <c r="J41" s="45" t="str">
        <f aca="true" t="shared" si="4" ref="J41:J51">IF(AND(H41=0,I41=0)," - ",ROUND(I41*100/H41,1))</f>
        <v> - </v>
      </c>
      <c r="K41" s="46"/>
    </row>
    <row r="42" spans="1:11" ht="15">
      <c r="A42" s="21"/>
      <c r="B42" s="18"/>
      <c r="C42" s="19"/>
      <c r="D42" s="20"/>
      <c r="E42" s="20" t="str">
        <f>IF(D42=0,"0",3*F42+2*G42+I42)</f>
        <v>0</v>
      </c>
      <c r="F42" s="20"/>
      <c r="G42" s="20"/>
      <c r="H42" s="20"/>
      <c r="I42" s="45"/>
      <c r="J42" s="45" t="str">
        <f t="shared" si="4"/>
        <v> - </v>
      </c>
      <c r="K42" s="46"/>
    </row>
    <row r="43" spans="1:11" ht="15">
      <c r="A43" s="17"/>
      <c r="B43" s="18"/>
      <c r="C43" s="19"/>
      <c r="D43" s="20"/>
      <c r="E43" s="20" t="str">
        <f>IF(D43=0,"0",3*F43+2*G43+I43)</f>
        <v>0</v>
      </c>
      <c r="F43" s="20"/>
      <c r="G43" s="20"/>
      <c r="H43" s="20"/>
      <c r="I43" s="45"/>
      <c r="J43" s="45" t="str">
        <f t="shared" si="4"/>
        <v> - </v>
      </c>
      <c r="K43" s="46"/>
    </row>
    <row r="44" spans="1:11" ht="15">
      <c r="A44" s="21"/>
      <c r="B44" s="18"/>
      <c r="C44" s="19"/>
      <c r="D44" s="20"/>
      <c r="E44" s="20" t="str">
        <f t="shared" si="3"/>
        <v>0</v>
      </c>
      <c r="F44" s="20"/>
      <c r="G44" s="20"/>
      <c r="H44" s="20"/>
      <c r="I44" s="45"/>
      <c r="J44" s="45" t="str">
        <f t="shared" si="4"/>
        <v> - </v>
      </c>
      <c r="K44" s="46"/>
    </row>
    <row r="45" spans="1:11" ht="15">
      <c r="A45" s="21"/>
      <c r="B45" s="18"/>
      <c r="C45" s="19"/>
      <c r="D45" s="20"/>
      <c r="E45" s="20" t="str">
        <f t="shared" si="3"/>
        <v>0</v>
      </c>
      <c r="F45" s="20"/>
      <c r="G45" s="20"/>
      <c r="H45" s="20"/>
      <c r="I45" s="45"/>
      <c r="J45" s="45" t="str">
        <f t="shared" si="4"/>
        <v> - </v>
      </c>
      <c r="K45" s="46"/>
    </row>
    <row r="46" spans="1:11" ht="15">
      <c r="A46" s="17"/>
      <c r="B46" s="18"/>
      <c r="C46" s="19"/>
      <c r="D46" s="20"/>
      <c r="E46" s="20" t="str">
        <f t="shared" si="3"/>
        <v>0</v>
      </c>
      <c r="F46" s="20"/>
      <c r="G46" s="20"/>
      <c r="H46" s="20"/>
      <c r="I46" s="45"/>
      <c r="J46" s="45" t="str">
        <f t="shared" si="4"/>
        <v> - </v>
      </c>
      <c r="K46" s="46"/>
    </row>
    <row r="47" spans="1:11" ht="15">
      <c r="A47" s="21"/>
      <c r="B47" s="18"/>
      <c r="C47" s="19"/>
      <c r="D47" s="20"/>
      <c r="E47" s="20" t="str">
        <f>IF(D47=0,"0",3*F47+2*G47+I47)</f>
        <v>0</v>
      </c>
      <c r="F47" s="20"/>
      <c r="G47" s="20"/>
      <c r="H47" s="20"/>
      <c r="I47" s="45"/>
      <c r="J47" s="45" t="str">
        <f t="shared" si="4"/>
        <v> - </v>
      </c>
      <c r="K47" s="46"/>
    </row>
    <row r="48" spans="1:11" ht="15">
      <c r="A48" s="21"/>
      <c r="B48" s="18"/>
      <c r="C48" s="19"/>
      <c r="D48" s="20"/>
      <c r="E48" s="20" t="str">
        <f>IF(D48=0,"0",3*F48+2*G48+I48)</f>
        <v>0</v>
      </c>
      <c r="F48" s="20"/>
      <c r="G48" s="20"/>
      <c r="H48" s="20"/>
      <c r="I48" s="45"/>
      <c r="J48" s="45" t="str">
        <f t="shared" si="4"/>
        <v> - </v>
      </c>
      <c r="K48" s="46"/>
    </row>
    <row r="49" spans="1:11" ht="15">
      <c r="A49" s="21"/>
      <c r="B49" s="18"/>
      <c r="C49" s="19"/>
      <c r="D49" s="20"/>
      <c r="E49" s="20" t="str">
        <f t="shared" si="3"/>
        <v>0</v>
      </c>
      <c r="F49" s="20"/>
      <c r="G49" s="20"/>
      <c r="H49" s="20"/>
      <c r="I49" s="45"/>
      <c r="J49" s="45" t="str">
        <f t="shared" si="4"/>
        <v> - </v>
      </c>
      <c r="K49" s="46"/>
    </row>
    <row r="50" spans="1:11" ht="15">
      <c r="A50" s="21"/>
      <c r="B50" s="18"/>
      <c r="C50" s="19"/>
      <c r="D50" s="20"/>
      <c r="E50" s="20" t="str">
        <f t="shared" si="3"/>
        <v>0</v>
      </c>
      <c r="F50" s="20"/>
      <c r="G50" s="20"/>
      <c r="H50" s="20"/>
      <c r="I50" s="45"/>
      <c r="J50" s="45" t="str">
        <f t="shared" si="4"/>
        <v> - </v>
      </c>
      <c r="K50" s="46"/>
    </row>
    <row r="51" spans="1:11" ht="15">
      <c r="A51" s="21"/>
      <c r="B51" s="18"/>
      <c r="C51" s="19"/>
      <c r="D51" s="20"/>
      <c r="E51" s="20" t="str">
        <f>IF(D51=0,"0",3*F51+2*G51+I51)</f>
        <v>0</v>
      </c>
      <c r="F51" s="20"/>
      <c r="G51" s="20"/>
      <c r="H51" s="20"/>
      <c r="I51" s="45"/>
      <c r="J51" s="45" t="str">
        <f t="shared" si="4"/>
        <v> - </v>
      </c>
      <c r="K51" s="46"/>
    </row>
    <row r="52" spans="1:11" ht="15.75" thickBot="1">
      <c r="A52" s="21"/>
      <c r="B52" s="18"/>
      <c r="C52" s="19"/>
      <c r="D52" s="20"/>
      <c r="E52" s="20" t="str">
        <f>IF(D52=0,"0",3*F52+2*G52+I52)</f>
        <v>0</v>
      </c>
      <c r="F52" s="20"/>
      <c r="G52" s="20"/>
      <c r="H52" s="20"/>
      <c r="I52" s="45"/>
      <c r="J52" s="45" t="str">
        <f>IF(AND(H52=0,I52=0)," - ",ROUND(I52*100/H52,1))</f>
        <v> - </v>
      </c>
      <c r="K52" s="46"/>
    </row>
    <row r="53" spans="1:11" ht="19.5" thickBot="1" thickTop="1">
      <c r="A53" s="47"/>
      <c r="B53" s="48"/>
      <c r="C53" s="49" t="s">
        <v>96</v>
      </c>
      <c r="D53" s="50">
        <f aca="true" t="shared" si="5" ref="D53:I53">SUM(D41:D52)</f>
        <v>0</v>
      </c>
      <c r="E53" s="50">
        <f t="shared" si="5"/>
        <v>0</v>
      </c>
      <c r="F53" s="50">
        <f t="shared" si="5"/>
        <v>0</v>
      </c>
      <c r="G53" s="50">
        <f t="shared" si="5"/>
        <v>0</v>
      </c>
      <c r="H53" s="50">
        <f t="shared" si="5"/>
        <v>0</v>
      </c>
      <c r="I53" s="51">
        <f t="shared" si="5"/>
        <v>0</v>
      </c>
      <c r="J53" s="51" t="e">
        <f>IF(H53="0","0",ROUND(I53*100/H53,1))</f>
        <v>#DIV/0!</v>
      </c>
      <c r="K53" s="52">
        <f>SUM(K41:K52)</f>
        <v>0</v>
      </c>
    </row>
  </sheetData>
  <sheetProtection/>
  <printOptions/>
  <pageMargins left="0.75" right="0.75" top="1" bottom="1" header="0.5118055555555556" footer="0.5118055555555556"/>
  <pageSetup fitToHeight="1" fitToWidth="1" horizontalDpi="300" verticalDpi="300" orientation="portrait" paperSize="9" scale="87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List28">
    <pageSetUpPr fitToPage="1"/>
  </sheetPr>
  <dimension ref="A1:L160"/>
  <sheetViews>
    <sheetView showGridLines="0" zoomScale="75" zoomScaleNormal="75" zoomScalePageLayoutView="0" workbookViewId="0" topLeftCell="A1">
      <selection activeCell="G9" sqref="G9"/>
    </sheetView>
  </sheetViews>
  <sheetFormatPr defaultColWidth="9.796875" defaultRowHeight="15.75"/>
  <cols>
    <col min="1" max="1" width="6.19921875" style="22" customWidth="1"/>
    <col min="2" max="2" width="1.8984375" style="22" customWidth="1"/>
    <col min="3" max="3" width="15.69921875" style="22" customWidth="1"/>
    <col min="4" max="4" width="5.296875" style="22" customWidth="1"/>
    <col min="5" max="5" width="8" style="22" customWidth="1"/>
    <col min="6" max="6" width="6.8984375" style="22" customWidth="1"/>
    <col min="7" max="7" width="8.796875" style="22" customWidth="1"/>
    <col min="8" max="8" width="6.09765625" style="22" customWidth="1"/>
    <col min="9" max="9" width="7.09765625" style="22" customWidth="1"/>
    <col min="10" max="10" width="5.796875" style="22" customWidth="1"/>
    <col min="11" max="11" width="6.8984375" style="22" customWidth="1"/>
    <col min="12" max="12" width="2.796875" style="22" customWidth="1"/>
    <col min="13" max="16384" width="9.796875" style="22" customWidth="1"/>
  </cols>
  <sheetData>
    <row r="1" ht="15">
      <c r="J1" s="23"/>
    </row>
    <row r="2" spans="1:8" ht="15">
      <c r="A2" s="22" t="s">
        <v>76</v>
      </c>
      <c r="D2" s="22" t="str">
        <f>rozpis!D42</f>
        <v>MA011</v>
      </c>
      <c r="F2" s="22" t="s">
        <v>77</v>
      </c>
      <c r="H2" s="22">
        <v>13</v>
      </c>
    </row>
    <row r="4" spans="1:9" ht="23.25">
      <c r="A4" s="24" t="s">
        <v>78</v>
      </c>
      <c r="E4" s="24" t="str">
        <f>rozpis!F42</f>
        <v>venku</v>
      </c>
      <c r="G4" s="24" t="s">
        <v>79</v>
      </c>
      <c r="I4" s="25">
        <f>rozpis!E42</f>
        <v>40586</v>
      </c>
    </row>
    <row r="5" spans="1:10" ht="30">
      <c r="A5" s="26" t="s">
        <v>80</v>
      </c>
      <c r="B5" s="27"/>
      <c r="C5" s="27" t="str">
        <f>rozpis!H42</f>
        <v>Jilemnice</v>
      </c>
      <c r="F5" s="27"/>
      <c r="G5" s="28">
        <f>E32</f>
        <v>0</v>
      </c>
      <c r="H5" s="28" t="s">
        <v>81</v>
      </c>
      <c r="I5" s="28">
        <f>E35</f>
        <v>0</v>
      </c>
      <c r="J5" s="27"/>
    </row>
    <row r="6" spans="1:10" ht="30">
      <c r="A6" s="29">
        <f>IF(G5&gt;I5,1,0)</f>
        <v>0</v>
      </c>
      <c r="B6" s="27"/>
      <c r="C6" s="29">
        <f>IF(I5&gt;G5,1,0)</f>
        <v>0</v>
      </c>
      <c r="F6" s="30" t="s">
        <v>82</v>
      </c>
      <c r="G6" s="31"/>
      <c r="H6" s="31" t="s">
        <v>81</v>
      </c>
      <c r="I6" s="31"/>
      <c r="J6" s="32" t="s">
        <v>83</v>
      </c>
    </row>
    <row r="7" spans="1:4" ht="15">
      <c r="A7" s="22" t="s">
        <v>84</v>
      </c>
      <c r="C7" s="22" t="str">
        <f>rozpis!I42</f>
        <v>Vacek</v>
      </c>
      <c r="D7" s="22" t="str">
        <f>rozpis!J42</f>
        <v>Lang</v>
      </c>
    </row>
    <row r="9" spans="1:12" ht="18" customHeight="1">
      <c r="A9" s="33" t="s">
        <v>85</v>
      </c>
      <c r="B9" s="34"/>
      <c r="C9" s="34"/>
      <c r="D9" s="35"/>
      <c r="E9" s="36" t="s">
        <v>86</v>
      </c>
      <c r="F9" s="36" t="s">
        <v>87</v>
      </c>
      <c r="G9" s="36" t="s">
        <v>88</v>
      </c>
      <c r="H9" s="37" t="s">
        <v>89</v>
      </c>
      <c r="I9" s="38"/>
      <c r="J9" s="38"/>
      <c r="K9" s="39" t="s">
        <v>90</v>
      </c>
      <c r="L9" s="66"/>
    </row>
    <row r="10" spans="1:12" ht="18" customHeight="1" thickBot="1">
      <c r="A10" s="9" t="s">
        <v>32</v>
      </c>
      <c r="B10" s="11"/>
      <c r="C10" s="10" t="s">
        <v>33</v>
      </c>
      <c r="D10" s="12" t="s">
        <v>91</v>
      </c>
      <c r="E10" s="12" t="s">
        <v>92</v>
      </c>
      <c r="F10" s="40"/>
      <c r="G10" s="40"/>
      <c r="H10" s="12" t="s">
        <v>93</v>
      </c>
      <c r="I10" s="41" t="s">
        <v>94</v>
      </c>
      <c r="J10" s="41" t="s">
        <v>95</v>
      </c>
      <c r="K10" s="42" t="s">
        <v>92</v>
      </c>
      <c r="L10" s="66"/>
    </row>
    <row r="11" spans="1:12" ht="18" customHeight="1">
      <c r="A11" s="13">
        <f>soupiska!C11</f>
        <v>12</v>
      </c>
      <c r="B11" s="15"/>
      <c r="C11" s="14" t="str">
        <f>soupiska!E11</f>
        <v>Čechovský Marek</v>
      </c>
      <c r="D11" s="16">
        <v>0</v>
      </c>
      <c r="E11" s="16">
        <f>IF(D11=0,"",3*F11+2*G11+I11)</f>
      </c>
      <c r="F11" s="20"/>
      <c r="G11" s="20"/>
      <c r="H11" s="20"/>
      <c r="I11" s="45"/>
      <c r="J11" s="45" t="str">
        <f>IF(AND(H11=0,I11=0)," - ",ROUND(I11*100/H11,1))</f>
        <v> - </v>
      </c>
      <c r="K11" s="46"/>
      <c r="L11" s="66"/>
    </row>
    <row r="12" spans="1:12" ht="18" customHeight="1">
      <c r="A12" s="21">
        <f>soupiska!C12</f>
        <v>0</v>
      </c>
      <c r="B12" s="18"/>
      <c r="C12" s="19" t="str">
        <f>soupiska!E12</f>
        <v>Dostál Radek</v>
      </c>
      <c r="D12" s="20">
        <v>0</v>
      </c>
      <c r="E12" s="20">
        <f>IF(D12=0,"",3*F12+2*G12+I12)</f>
      </c>
      <c r="F12" s="20"/>
      <c r="G12" s="20"/>
      <c r="H12" s="20"/>
      <c r="I12" s="45"/>
      <c r="J12" s="45" t="str">
        <f>IF(AND(H12=0,I12=0)," - ",ROUND(I12*100/H12,1))</f>
        <v> - </v>
      </c>
      <c r="K12" s="46"/>
      <c r="L12" s="66"/>
    </row>
    <row r="13" spans="1:12" ht="18" customHeight="1">
      <c r="A13" s="21">
        <f>soupiska!C13</f>
        <v>14</v>
      </c>
      <c r="B13" s="18"/>
      <c r="C13" s="19" t="str">
        <f>soupiska!E13</f>
        <v>Ducháček Ludvík</v>
      </c>
      <c r="D13" s="20">
        <v>0</v>
      </c>
      <c r="E13" s="20">
        <f aca="true" t="shared" si="0" ref="E13:E30">IF(D13=0,"",3*F13+2*G13+I13)</f>
      </c>
      <c r="F13" s="20"/>
      <c r="G13" s="20"/>
      <c r="H13" s="20"/>
      <c r="I13" s="45"/>
      <c r="J13" s="45" t="str">
        <f aca="true" t="shared" si="1" ref="J13:J30">IF(AND(H13=0,I13=0)," - ",ROUND(I13*100/H13,1))</f>
        <v> - </v>
      </c>
      <c r="K13" s="46"/>
      <c r="L13" s="66"/>
    </row>
    <row r="14" spans="1:12" ht="18" customHeight="1">
      <c r="A14" s="21">
        <f>soupiska!C14</f>
        <v>20</v>
      </c>
      <c r="B14" s="18"/>
      <c r="C14" s="19" t="str">
        <f>soupiska!E14</f>
        <v>Dvořák Milan</v>
      </c>
      <c r="D14" s="20">
        <v>0</v>
      </c>
      <c r="E14" s="20">
        <f t="shared" si="0"/>
      </c>
      <c r="F14" s="20"/>
      <c r="G14" s="20"/>
      <c r="H14" s="20"/>
      <c r="I14" s="45"/>
      <c r="J14" s="45" t="str">
        <f t="shared" si="1"/>
        <v> - </v>
      </c>
      <c r="K14" s="46"/>
      <c r="L14" s="66"/>
    </row>
    <row r="15" spans="1:12" ht="18" customHeight="1">
      <c r="A15" s="21">
        <f>soupiska!C15</f>
        <v>4</v>
      </c>
      <c r="B15" s="18"/>
      <c r="C15" s="19" t="str">
        <f>soupiska!E15</f>
        <v>Fiksa Ondřej</v>
      </c>
      <c r="D15" s="20">
        <v>0</v>
      </c>
      <c r="E15" s="20">
        <f>IF(D15=0,"",3*F15+2*G15+I15)</f>
      </c>
      <c r="F15" s="20"/>
      <c r="G15" s="20"/>
      <c r="H15" s="20"/>
      <c r="I15" s="45"/>
      <c r="J15" s="45" t="str">
        <f>IF(AND(H15=0,I15=0)," - ",ROUND(I15*100/H15,1))</f>
        <v> - </v>
      </c>
      <c r="K15" s="46"/>
      <c r="L15" s="66"/>
    </row>
    <row r="16" spans="1:12" ht="18" customHeight="1">
      <c r="A16" s="21">
        <f>soupiska!C16</f>
        <v>15</v>
      </c>
      <c r="B16" s="18"/>
      <c r="C16" s="19" t="str">
        <f>soupiska!E16</f>
        <v>Hedvičák Jaroslav</v>
      </c>
      <c r="D16" s="20">
        <v>0</v>
      </c>
      <c r="E16" s="20">
        <f t="shared" si="0"/>
      </c>
      <c r="F16" s="20"/>
      <c r="G16" s="20"/>
      <c r="H16" s="20"/>
      <c r="I16" s="45"/>
      <c r="J16" s="45" t="str">
        <f t="shared" si="1"/>
        <v> - </v>
      </c>
      <c r="K16" s="46"/>
      <c r="L16" s="66"/>
    </row>
    <row r="17" spans="1:12" ht="18" customHeight="1">
      <c r="A17" s="21">
        <f>soupiska!C17</f>
        <v>10</v>
      </c>
      <c r="B17" s="18"/>
      <c r="C17" s="19" t="str">
        <f>soupiska!E17</f>
        <v>Krontorád Pavel</v>
      </c>
      <c r="D17" s="20">
        <v>0</v>
      </c>
      <c r="E17" s="20">
        <f t="shared" si="0"/>
      </c>
      <c r="F17" s="20"/>
      <c r="G17" s="20"/>
      <c r="H17" s="20"/>
      <c r="I17" s="45"/>
      <c r="J17" s="45" t="str">
        <f t="shared" si="1"/>
        <v> - </v>
      </c>
      <c r="K17" s="46"/>
      <c r="L17" s="66"/>
    </row>
    <row r="18" spans="1:12" ht="18" customHeight="1">
      <c r="A18" s="21">
        <f>soupiska!C18</f>
        <v>7</v>
      </c>
      <c r="B18" s="18"/>
      <c r="C18" s="19" t="str">
        <f>soupiska!E18</f>
        <v>Krontorád Vít</v>
      </c>
      <c r="D18" s="20">
        <v>0</v>
      </c>
      <c r="E18" s="20">
        <f t="shared" si="0"/>
      </c>
      <c r="F18" s="20"/>
      <c r="G18" s="20"/>
      <c r="H18" s="20"/>
      <c r="I18" s="45"/>
      <c r="J18" s="45" t="str">
        <f t="shared" si="1"/>
        <v> - </v>
      </c>
      <c r="K18" s="46"/>
      <c r="L18" s="66"/>
    </row>
    <row r="19" spans="1:12" ht="18" customHeight="1">
      <c r="A19" s="21">
        <f>soupiska!C19</f>
        <v>6</v>
      </c>
      <c r="B19" s="18"/>
      <c r="C19" s="19" t="str">
        <f>soupiska!E19</f>
        <v>Krška Josef</v>
      </c>
      <c r="D19" s="20">
        <v>0</v>
      </c>
      <c r="E19" s="20">
        <f t="shared" si="0"/>
      </c>
      <c r="F19" s="20"/>
      <c r="G19" s="20"/>
      <c r="H19" s="20"/>
      <c r="I19" s="45"/>
      <c r="J19" s="45" t="str">
        <f t="shared" si="1"/>
        <v> - </v>
      </c>
      <c r="K19" s="46"/>
      <c r="L19" s="66"/>
    </row>
    <row r="20" spans="1:12" ht="18" customHeight="1">
      <c r="A20" s="21">
        <f>soupiska!C20</f>
        <v>18</v>
      </c>
      <c r="B20" s="18"/>
      <c r="C20" s="19" t="str">
        <f>soupiska!E20</f>
        <v>Maca Radek</v>
      </c>
      <c r="D20" s="20">
        <v>0</v>
      </c>
      <c r="E20" s="20">
        <f t="shared" si="0"/>
      </c>
      <c r="F20" s="20"/>
      <c r="G20" s="20"/>
      <c r="H20" s="20"/>
      <c r="I20" s="45"/>
      <c r="J20" s="45" t="str">
        <f t="shared" si="1"/>
        <v> - </v>
      </c>
      <c r="K20" s="46"/>
      <c r="L20" s="66"/>
    </row>
    <row r="21" spans="1:12" ht="18" customHeight="1">
      <c r="A21" s="21">
        <f>soupiska!C21</f>
        <v>17</v>
      </c>
      <c r="B21" s="18"/>
      <c r="C21" s="19" t="str">
        <f>soupiska!E21</f>
        <v>Müller Tomáš</v>
      </c>
      <c r="D21" s="20">
        <v>0</v>
      </c>
      <c r="E21" s="20">
        <f t="shared" si="0"/>
      </c>
      <c r="F21" s="20"/>
      <c r="G21" s="20"/>
      <c r="H21" s="20"/>
      <c r="I21" s="45"/>
      <c r="J21" s="45" t="str">
        <f t="shared" si="1"/>
        <v> - </v>
      </c>
      <c r="K21" s="46"/>
      <c r="L21" s="66"/>
    </row>
    <row r="22" spans="1:12" ht="18" customHeight="1">
      <c r="A22" s="21">
        <f>soupiska!C22</f>
        <v>17</v>
      </c>
      <c r="B22" s="18"/>
      <c r="C22" s="19" t="str">
        <f>soupiska!E22</f>
        <v>Müller Petr</v>
      </c>
      <c r="D22" s="20">
        <v>0</v>
      </c>
      <c r="E22" s="20">
        <f t="shared" si="0"/>
      </c>
      <c r="F22" s="20"/>
      <c r="G22" s="20"/>
      <c r="H22" s="20"/>
      <c r="I22" s="45"/>
      <c r="J22" s="45" t="str">
        <f t="shared" si="1"/>
        <v> - </v>
      </c>
      <c r="K22" s="46"/>
      <c r="L22" s="66"/>
    </row>
    <row r="23" spans="1:12" ht="18" customHeight="1">
      <c r="A23" s="21">
        <f>soupiska!C23</f>
        <v>16</v>
      </c>
      <c r="B23" s="18"/>
      <c r="C23" s="19" t="str">
        <f>soupiska!E23</f>
        <v>Nepustil Petr</v>
      </c>
      <c r="D23" s="20">
        <v>0</v>
      </c>
      <c r="E23" s="20">
        <f t="shared" si="0"/>
      </c>
      <c r="F23" s="20"/>
      <c r="G23" s="20"/>
      <c r="H23" s="20"/>
      <c r="I23" s="45"/>
      <c r="J23" s="45" t="str">
        <f t="shared" si="1"/>
        <v> - </v>
      </c>
      <c r="K23" s="46"/>
      <c r="L23" s="66"/>
    </row>
    <row r="24" spans="1:12" ht="18" customHeight="1">
      <c r="A24" s="21">
        <f>soupiska!C24</f>
        <v>8</v>
      </c>
      <c r="B24" s="18"/>
      <c r="C24" s="19" t="str">
        <f>soupiska!E24</f>
        <v>Petr Martin</v>
      </c>
      <c r="D24" s="20">
        <v>0</v>
      </c>
      <c r="E24" s="20">
        <f t="shared" si="0"/>
      </c>
      <c r="F24" s="20"/>
      <c r="G24" s="20"/>
      <c r="H24" s="20"/>
      <c r="I24" s="45"/>
      <c r="J24" s="45" t="str">
        <f t="shared" si="1"/>
        <v> - </v>
      </c>
      <c r="K24" s="46"/>
      <c r="L24" s="66"/>
    </row>
    <row r="25" spans="1:12" ht="18" customHeight="1">
      <c r="A25" s="21">
        <f>soupiska!C25</f>
        <v>0</v>
      </c>
      <c r="B25" s="18"/>
      <c r="C25" s="19" t="str">
        <f>soupiska!E25</f>
        <v>Teplý Petr</v>
      </c>
      <c r="D25" s="20">
        <v>0</v>
      </c>
      <c r="E25" s="20">
        <f t="shared" si="0"/>
      </c>
      <c r="F25" s="20"/>
      <c r="G25" s="20"/>
      <c r="H25" s="20"/>
      <c r="I25" s="45"/>
      <c r="J25" s="45" t="str">
        <f t="shared" si="1"/>
        <v> - </v>
      </c>
      <c r="K25" s="46"/>
      <c r="L25" s="66"/>
    </row>
    <row r="26" spans="1:12" ht="18" customHeight="1">
      <c r="A26" s="21">
        <f>soupiska!C26</f>
        <v>9</v>
      </c>
      <c r="B26" s="18"/>
      <c r="C26" s="19" t="str">
        <f>soupiska!E26</f>
        <v>Rychtář Jan</v>
      </c>
      <c r="D26" s="20">
        <v>0</v>
      </c>
      <c r="E26" s="20">
        <f t="shared" si="0"/>
      </c>
      <c r="F26" s="20"/>
      <c r="G26" s="20"/>
      <c r="H26" s="20"/>
      <c r="I26" s="45"/>
      <c r="J26" s="45" t="str">
        <f t="shared" si="1"/>
        <v> - </v>
      </c>
      <c r="K26" s="46"/>
      <c r="L26" s="66"/>
    </row>
    <row r="27" spans="1:12" ht="18" customHeight="1">
      <c r="A27" s="21">
        <f>soupiska!C27</f>
        <v>14</v>
      </c>
      <c r="B27" s="18"/>
      <c r="C27" s="19" t="str">
        <f>soupiska!E27</f>
        <v>Slezák Jakub</v>
      </c>
      <c r="D27" s="20">
        <v>0</v>
      </c>
      <c r="E27" s="20">
        <f t="shared" si="0"/>
      </c>
      <c r="F27" s="20"/>
      <c r="G27" s="20"/>
      <c r="H27" s="20"/>
      <c r="I27" s="45"/>
      <c r="J27" s="45" t="str">
        <f t="shared" si="1"/>
        <v> - </v>
      </c>
      <c r="K27" s="46"/>
      <c r="L27" s="66"/>
    </row>
    <row r="28" spans="1:12" ht="18" customHeight="1">
      <c r="A28" s="21">
        <f>soupiska!C28</f>
        <v>5</v>
      </c>
      <c r="B28" s="18"/>
      <c r="C28" s="19" t="str">
        <f>soupiska!E28</f>
        <v>Straka Tomáš</v>
      </c>
      <c r="D28" s="20">
        <v>0</v>
      </c>
      <c r="E28" s="20">
        <f t="shared" si="0"/>
      </c>
      <c r="F28" s="20"/>
      <c r="G28" s="20"/>
      <c r="H28" s="20"/>
      <c r="I28" s="45"/>
      <c r="J28" s="45" t="str">
        <f t="shared" si="1"/>
        <v> - </v>
      </c>
      <c r="K28" s="46"/>
      <c r="L28" s="66"/>
    </row>
    <row r="29" spans="1:12" ht="18" customHeight="1">
      <c r="A29" s="21">
        <f>soupiska!C29</f>
        <v>21</v>
      </c>
      <c r="B29" s="18"/>
      <c r="C29" s="19" t="str">
        <f>soupiska!E29</f>
        <v>Stríž Rostislav</v>
      </c>
      <c r="D29" s="20">
        <v>0</v>
      </c>
      <c r="E29" s="20">
        <f t="shared" si="0"/>
      </c>
      <c r="F29" s="20"/>
      <c r="G29" s="20"/>
      <c r="H29" s="20"/>
      <c r="I29" s="45"/>
      <c r="J29" s="45" t="str">
        <f t="shared" si="1"/>
        <v> - </v>
      </c>
      <c r="K29" s="46"/>
      <c r="L29" s="66"/>
    </row>
    <row r="30" spans="1:12" ht="18" customHeight="1">
      <c r="A30" s="21">
        <f>soupiska!C30</f>
        <v>0</v>
      </c>
      <c r="B30" s="18"/>
      <c r="C30" s="19" t="str">
        <f>soupiska!E30</f>
        <v>Šulc Michal</v>
      </c>
      <c r="D30" s="20">
        <v>0</v>
      </c>
      <c r="E30" s="20">
        <f t="shared" si="0"/>
      </c>
      <c r="F30" s="20"/>
      <c r="G30" s="20"/>
      <c r="H30" s="20"/>
      <c r="I30" s="45"/>
      <c r="J30" s="45" t="str">
        <f t="shared" si="1"/>
        <v> - </v>
      </c>
      <c r="K30" s="46"/>
      <c r="L30" s="66"/>
    </row>
    <row r="31" spans="1:12" ht="18" customHeight="1" thickBot="1">
      <c r="A31" s="21">
        <f>soupiska!C31</f>
        <v>0</v>
      </c>
      <c r="B31" s="18"/>
      <c r="C31" s="19" t="str">
        <f>soupiska!E31</f>
        <v>Trojan Pavel</v>
      </c>
      <c r="D31" s="20">
        <v>0</v>
      </c>
      <c r="E31" s="20">
        <f>IF(D31=0,"",3*F31+2*G31+I31)</f>
      </c>
      <c r="F31" s="20"/>
      <c r="G31" s="20"/>
      <c r="H31" s="20"/>
      <c r="I31" s="45"/>
      <c r="J31" s="45" t="str">
        <f>IF(AND(H31=0,I31=0)," - ",ROUND(I31*100/H31,1))</f>
        <v> - </v>
      </c>
      <c r="K31" s="46"/>
      <c r="L31" s="66"/>
    </row>
    <row r="32" spans="1:12" ht="18" customHeight="1" thickBot="1" thickTop="1">
      <c r="A32" s="47"/>
      <c r="B32" s="48"/>
      <c r="C32" s="49" t="s">
        <v>96</v>
      </c>
      <c r="D32" s="50">
        <f aca="true" t="shared" si="2" ref="D32:I32">SUM(D11:D31)</f>
        <v>0</v>
      </c>
      <c r="E32" s="50">
        <f t="shared" si="2"/>
        <v>0</v>
      </c>
      <c r="F32" s="50">
        <f t="shared" si="2"/>
        <v>0</v>
      </c>
      <c r="G32" s="50">
        <f t="shared" si="2"/>
        <v>0</v>
      </c>
      <c r="H32" s="50">
        <f t="shared" si="2"/>
        <v>0</v>
      </c>
      <c r="I32" s="51">
        <f t="shared" si="2"/>
        <v>0</v>
      </c>
      <c r="J32" s="51" t="e">
        <f>IF(H32="0","0",ROUND(I32*100/H32,1))</f>
        <v>#DIV/0!</v>
      </c>
      <c r="K32" s="52">
        <f>SUM(K11:K31)</f>
        <v>0</v>
      </c>
      <c r="L32" s="66"/>
    </row>
    <row r="33" spans="1:12" ht="18" customHeight="1">
      <c r="A33" s="55"/>
      <c r="B33" s="55"/>
      <c r="C33" s="55"/>
      <c r="D33" s="56"/>
      <c r="E33" s="56"/>
      <c r="F33" s="56"/>
      <c r="G33" s="56"/>
      <c r="H33" s="56"/>
      <c r="I33" s="56"/>
      <c r="J33" s="56"/>
      <c r="K33" s="56"/>
      <c r="L33" s="78"/>
    </row>
    <row r="34" spans="1:11" ht="18" customHeight="1" thickBot="1">
      <c r="A34" s="55"/>
      <c r="B34" s="55"/>
      <c r="C34" s="55"/>
      <c r="D34" s="56"/>
      <c r="E34" s="56"/>
      <c r="F34" s="56"/>
      <c r="G34" s="56"/>
      <c r="H34" s="56"/>
      <c r="I34" s="56"/>
      <c r="J34" s="56"/>
      <c r="K34" s="56"/>
    </row>
    <row r="35" spans="1:12" ht="18" customHeight="1" thickBot="1">
      <c r="A35" s="57"/>
      <c r="B35" s="58"/>
      <c r="C35" s="59" t="s">
        <v>97</v>
      </c>
      <c r="D35" s="60">
        <f>D53</f>
        <v>0</v>
      </c>
      <c r="E35" s="60">
        <f>F35*3+G35*2+I35</f>
        <v>0</v>
      </c>
      <c r="F35" s="60">
        <f>F53</f>
        <v>0</v>
      </c>
      <c r="G35" s="60">
        <f>G53</f>
        <v>0</v>
      </c>
      <c r="H35" s="60">
        <f>H53</f>
        <v>0</v>
      </c>
      <c r="I35" s="61">
        <f>I53</f>
        <v>0</v>
      </c>
      <c r="J35" s="61" t="e">
        <f>IF(H35="0","0",ROUND(I35*100/H35,1))</f>
        <v>#DIV/0!</v>
      </c>
      <c r="K35" s="62">
        <f>K53</f>
        <v>0</v>
      </c>
      <c r="L35" s="66"/>
    </row>
    <row r="36" spans="1:11" ht="15.75" thickTop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9" spans="1:11" ht="15">
      <c r="A39" s="33" t="s">
        <v>85</v>
      </c>
      <c r="B39" s="34"/>
      <c r="C39" s="34"/>
      <c r="D39" s="35"/>
      <c r="E39" s="36" t="s">
        <v>86</v>
      </c>
      <c r="F39" s="36" t="s">
        <v>87</v>
      </c>
      <c r="G39" s="36" t="s">
        <v>88</v>
      </c>
      <c r="H39" s="37" t="s">
        <v>89</v>
      </c>
      <c r="I39" s="38"/>
      <c r="J39" s="38"/>
      <c r="K39" s="39" t="s">
        <v>90</v>
      </c>
    </row>
    <row r="40" spans="1:11" ht="15.75" thickBot="1">
      <c r="A40" s="9" t="s">
        <v>32</v>
      </c>
      <c r="B40" s="11"/>
      <c r="C40" s="10" t="s">
        <v>33</v>
      </c>
      <c r="D40" s="12" t="s">
        <v>91</v>
      </c>
      <c r="E40" s="12" t="s">
        <v>92</v>
      </c>
      <c r="F40" s="40"/>
      <c r="G40" s="40"/>
      <c r="H40" s="12" t="s">
        <v>93</v>
      </c>
      <c r="I40" s="41" t="s">
        <v>94</v>
      </c>
      <c r="J40" s="41" t="s">
        <v>95</v>
      </c>
      <c r="K40" s="42" t="s">
        <v>92</v>
      </c>
    </row>
    <row r="41" spans="1:11" ht="15">
      <c r="A41" s="21"/>
      <c r="B41" s="18"/>
      <c r="C41" s="19" t="s">
        <v>98</v>
      </c>
      <c r="D41" s="20"/>
      <c r="E41" s="20" t="str">
        <f aca="true" t="shared" si="3" ref="E41:E52">IF(D41=0," - ",3*F41+2*G41+I41)</f>
        <v> - </v>
      </c>
      <c r="F41" s="20"/>
      <c r="G41" s="20"/>
      <c r="H41" s="20"/>
      <c r="I41" s="45"/>
      <c r="J41" s="45" t="str">
        <f aca="true" t="shared" si="4" ref="J41:J52">IF(AND(H41=0,I41=0)," - ",ROUND(I41*100/H41,1))</f>
        <v> - </v>
      </c>
      <c r="K41" s="46"/>
    </row>
    <row r="42" spans="1:11" ht="15">
      <c r="A42" s="21"/>
      <c r="B42" s="18"/>
      <c r="C42" s="19"/>
      <c r="D42" s="20"/>
      <c r="E42" s="20" t="str">
        <f t="shared" si="3"/>
        <v> - </v>
      </c>
      <c r="F42" s="20"/>
      <c r="G42" s="20"/>
      <c r="H42" s="20"/>
      <c r="I42" s="45"/>
      <c r="J42" s="45" t="str">
        <f t="shared" si="4"/>
        <v> - </v>
      </c>
      <c r="K42" s="46"/>
    </row>
    <row r="43" spans="1:11" ht="15">
      <c r="A43" s="21"/>
      <c r="B43" s="18"/>
      <c r="C43" s="19"/>
      <c r="D43" s="20"/>
      <c r="E43" s="20" t="str">
        <f t="shared" si="3"/>
        <v> - </v>
      </c>
      <c r="F43" s="20"/>
      <c r="G43" s="20"/>
      <c r="H43" s="20"/>
      <c r="I43" s="45"/>
      <c r="J43" s="45" t="str">
        <f t="shared" si="4"/>
        <v> - </v>
      </c>
      <c r="K43" s="46"/>
    </row>
    <row r="44" spans="1:11" ht="15">
      <c r="A44" s="21"/>
      <c r="B44" s="18"/>
      <c r="C44" s="19"/>
      <c r="D44" s="20"/>
      <c r="E44" s="20" t="str">
        <f t="shared" si="3"/>
        <v> - </v>
      </c>
      <c r="F44" s="20"/>
      <c r="G44" s="20"/>
      <c r="H44" s="20"/>
      <c r="I44" s="45"/>
      <c r="J44" s="45" t="str">
        <f t="shared" si="4"/>
        <v> - </v>
      </c>
      <c r="K44" s="46"/>
    </row>
    <row r="45" spans="1:11" ht="15">
      <c r="A45" s="21"/>
      <c r="B45" s="18"/>
      <c r="C45" s="19"/>
      <c r="D45" s="20"/>
      <c r="E45" s="20" t="str">
        <f>IF(D45=0," - ",3*F45+2*G45+I45)</f>
        <v> - </v>
      </c>
      <c r="F45" s="20"/>
      <c r="G45" s="20"/>
      <c r="H45" s="20"/>
      <c r="I45" s="45"/>
      <c r="J45" s="45" t="str">
        <f t="shared" si="4"/>
        <v> - </v>
      </c>
      <c r="K45" s="46"/>
    </row>
    <row r="46" spans="1:11" ht="15">
      <c r="A46" s="17"/>
      <c r="B46" s="18"/>
      <c r="C46" s="19"/>
      <c r="D46" s="20"/>
      <c r="E46" s="20" t="str">
        <f>IF(D46=0," - ",3*F46+2*G46+I46)</f>
        <v> - </v>
      </c>
      <c r="F46" s="20"/>
      <c r="G46" s="20"/>
      <c r="H46" s="20"/>
      <c r="I46" s="45"/>
      <c r="J46" s="45" t="str">
        <f t="shared" si="4"/>
        <v> - </v>
      </c>
      <c r="K46" s="46"/>
    </row>
    <row r="47" spans="1:11" ht="15">
      <c r="A47" s="21"/>
      <c r="B47" s="18"/>
      <c r="C47" s="19"/>
      <c r="D47" s="20"/>
      <c r="E47" s="20" t="str">
        <f t="shared" si="3"/>
        <v> - </v>
      </c>
      <c r="F47" s="20"/>
      <c r="G47" s="20"/>
      <c r="H47" s="20"/>
      <c r="I47" s="45"/>
      <c r="J47" s="45" t="str">
        <f t="shared" si="4"/>
        <v> - </v>
      </c>
      <c r="K47" s="46"/>
    </row>
    <row r="48" spans="1:11" ht="15">
      <c r="A48" s="21"/>
      <c r="B48" s="18"/>
      <c r="C48" s="19"/>
      <c r="D48" s="20"/>
      <c r="E48" s="20" t="str">
        <f t="shared" si="3"/>
        <v> - </v>
      </c>
      <c r="F48" s="20"/>
      <c r="G48" s="20"/>
      <c r="H48" s="20"/>
      <c r="I48" s="45"/>
      <c r="J48" s="45" t="str">
        <f t="shared" si="4"/>
        <v> - </v>
      </c>
      <c r="K48" s="46"/>
    </row>
    <row r="49" spans="1:11" ht="15">
      <c r="A49" s="21"/>
      <c r="B49" s="18"/>
      <c r="C49" s="19"/>
      <c r="D49" s="20"/>
      <c r="E49" s="20" t="str">
        <f t="shared" si="3"/>
        <v> - </v>
      </c>
      <c r="F49" s="20"/>
      <c r="G49" s="20"/>
      <c r="H49" s="20"/>
      <c r="I49" s="45"/>
      <c r="J49" s="45" t="str">
        <f t="shared" si="4"/>
        <v> - </v>
      </c>
      <c r="K49" s="46"/>
    </row>
    <row r="50" spans="1:11" ht="15">
      <c r="A50" s="21"/>
      <c r="B50" s="18"/>
      <c r="C50" s="19"/>
      <c r="D50" s="20"/>
      <c r="E50" s="20" t="str">
        <f t="shared" si="3"/>
        <v> - </v>
      </c>
      <c r="F50" s="20"/>
      <c r="G50" s="20"/>
      <c r="H50" s="20"/>
      <c r="I50" s="45"/>
      <c r="J50" s="45" t="str">
        <f t="shared" si="4"/>
        <v> - </v>
      </c>
      <c r="K50" s="46"/>
    </row>
    <row r="51" spans="1:11" ht="15">
      <c r="A51" s="21"/>
      <c r="B51" s="18"/>
      <c r="C51" s="19"/>
      <c r="D51" s="20"/>
      <c r="E51" s="20" t="str">
        <f t="shared" si="3"/>
        <v> - </v>
      </c>
      <c r="F51" s="20"/>
      <c r="G51" s="20"/>
      <c r="H51" s="20"/>
      <c r="I51" s="45"/>
      <c r="J51" s="45" t="str">
        <f t="shared" si="4"/>
        <v> - </v>
      </c>
      <c r="K51" s="46"/>
    </row>
    <row r="52" spans="1:11" ht="15.75" thickBot="1">
      <c r="A52" s="21"/>
      <c r="B52" s="18"/>
      <c r="C52" s="18"/>
      <c r="D52" s="20"/>
      <c r="E52" s="20" t="str">
        <f t="shared" si="3"/>
        <v> - </v>
      </c>
      <c r="F52" s="20"/>
      <c r="G52" s="20"/>
      <c r="H52" s="20"/>
      <c r="I52" s="45"/>
      <c r="J52" s="45" t="str">
        <f t="shared" si="4"/>
        <v> - </v>
      </c>
      <c r="K52" s="46"/>
    </row>
    <row r="53" spans="1:11" ht="19.5" thickBot="1" thickTop="1">
      <c r="A53" s="47"/>
      <c r="B53" s="48"/>
      <c r="C53" s="49" t="s">
        <v>96</v>
      </c>
      <c r="D53" s="50">
        <f aca="true" t="shared" si="5" ref="D53:I53">SUM(D41:D52)</f>
        <v>0</v>
      </c>
      <c r="E53" s="50">
        <f t="shared" si="5"/>
        <v>0</v>
      </c>
      <c r="F53" s="50">
        <f t="shared" si="5"/>
        <v>0</v>
      </c>
      <c r="G53" s="50">
        <f t="shared" si="5"/>
        <v>0</v>
      </c>
      <c r="H53" s="50">
        <f t="shared" si="5"/>
        <v>0</v>
      </c>
      <c r="I53" s="51">
        <f t="shared" si="5"/>
        <v>0</v>
      </c>
      <c r="J53" s="51" t="e">
        <f>IF(H53=" - "," - ",ROUND(I53*100/H53,1))</f>
        <v>#DIV/0!</v>
      </c>
      <c r="K53" s="52">
        <f>SUM(K41:K52)</f>
        <v>0</v>
      </c>
    </row>
    <row r="65" spans="1:7" ht="15.75">
      <c r="A65" s="68"/>
      <c r="B65" s="68"/>
      <c r="C65" s="68"/>
      <c r="D65" s="68"/>
      <c r="E65" s="68"/>
      <c r="F65" s="68"/>
      <c r="G65" s="68"/>
    </row>
    <row r="68" ht="20.25">
      <c r="A68" s="69"/>
    </row>
    <row r="84" spans="1:7" ht="18">
      <c r="A84" s="70"/>
      <c r="B84" s="70"/>
      <c r="C84" s="70"/>
      <c r="D84" s="70"/>
      <c r="E84" s="70"/>
      <c r="F84" s="70"/>
      <c r="G84" s="70"/>
    </row>
    <row r="87" spans="1:8" ht="23.25">
      <c r="A87" s="71"/>
      <c r="D87" s="72"/>
      <c r="E87" s="72"/>
      <c r="F87" s="72"/>
      <c r="G87" s="72"/>
      <c r="H87" s="72"/>
    </row>
    <row r="88" spans="4:8" ht="15">
      <c r="D88" s="72"/>
      <c r="E88" s="72"/>
      <c r="F88" s="72"/>
      <c r="G88" s="72"/>
      <c r="H88" s="72"/>
    </row>
    <row r="89" spans="1:8" ht="18">
      <c r="A89" s="73"/>
      <c r="B89" s="73"/>
      <c r="C89" s="73"/>
      <c r="D89" s="73"/>
      <c r="E89" s="73"/>
      <c r="F89" s="73"/>
      <c r="G89" s="73"/>
      <c r="H89" s="74"/>
    </row>
    <row r="90" spans="1:8" ht="18">
      <c r="A90" s="73"/>
      <c r="B90" s="73"/>
      <c r="C90" s="73"/>
      <c r="D90" s="73"/>
      <c r="E90" s="73"/>
      <c r="F90" s="73"/>
      <c r="G90" s="73"/>
      <c r="H90" s="74"/>
    </row>
    <row r="91" spans="1:8" ht="18">
      <c r="A91" s="73"/>
      <c r="B91" s="73"/>
      <c r="C91" s="73"/>
      <c r="D91" s="73"/>
      <c r="E91" s="73"/>
      <c r="F91" s="73"/>
      <c r="G91" s="73"/>
      <c r="H91" s="74"/>
    </row>
    <row r="92" ht="15">
      <c r="H92" s="72"/>
    </row>
    <row r="93" ht="15">
      <c r="H93" s="72"/>
    </row>
    <row r="94" ht="15">
      <c r="H94" s="72"/>
    </row>
    <row r="95" ht="15">
      <c r="H95" s="72"/>
    </row>
    <row r="96" ht="15">
      <c r="H96" s="72"/>
    </row>
    <row r="97" ht="15">
      <c r="H97" s="72"/>
    </row>
    <row r="98" ht="15">
      <c r="H98" s="72"/>
    </row>
    <row r="99" ht="15">
      <c r="H99" s="72"/>
    </row>
    <row r="100" ht="15">
      <c r="H100" s="72"/>
    </row>
    <row r="101" ht="15">
      <c r="H101" s="72"/>
    </row>
    <row r="102" ht="15">
      <c r="H102" s="72"/>
    </row>
    <row r="103" spans="1:8" ht="18">
      <c r="A103" s="70"/>
      <c r="B103" s="70"/>
      <c r="C103" s="70"/>
      <c r="D103" s="70"/>
      <c r="E103" s="70"/>
      <c r="F103" s="70"/>
      <c r="G103" s="70"/>
      <c r="H103" s="70"/>
    </row>
    <row r="106" spans="1:7" ht="20.25">
      <c r="A106" s="69"/>
      <c r="B106" s="69"/>
      <c r="D106" s="72"/>
      <c r="E106" s="72"/>
      <c r="F106" s="72"/>
      <c r="G106" s="72"/>
    </row>
    <row r="107" spans="4:7" ht="15">
      <c r="D107" s="72"/>
      <c r="E107" s="72"/>
      <c r="F107" s="72"/>
      <c r="G107" s="72"/>
    </row>
    <row r="122" spans="1:7" ht="18">
      <c r="A122" s="70"/>
      <c r="B122" s="70"/>
      <c r="C122" s="70"/>
      <c r="D122" s="70"/>
      <c r="E122" s="70"/>
      <c r="F122" s="70"/>
      <c r="G122" s="70"/>
    </row>
    <row r="125" ht="20.25">
      <c r="A125" s="69"/>
    </row>
    <row r="141" spans="1:7" ht="18">
      <c r="A141" s="70"/>
      <c r="B141" s="70"/>
      <c r="C141" s="70"/>
      <c r="D141" s="70"/>
      <c r="E141" s="70"/>
      <c r="F141" s="70"/>
      <c r="G141" s="70"/>
    </row>
    <row r="144" spans="1:7" ht="20.25">
      <c r="A144" s="69"/>
      <c r="D144" s="72"/>
      <c r="E144" s="72"/>
      <c r="F144" s="72"/>
      <c r="G144" s="72"/>
    </row>
    <row r="145" spans="4:7" ht="15">
      <c r="D145" s="72"/>
      <c r="E145" s="72"/>
      <c r="F145" s="72"/>
      <c r="G145" s="72"/>
    </row>
    <row r="160" spans="1:7" ht="18">
      <c r="A160" s="70"/>
      <c r="B160" s="70"/>
      <c r="C160" s="70"/>
      <c r="D160" s="70"/>
      <c r="E160" s="70"/>
      <c r="F160" s="70"/>
      <c r="G160" s="70"/>
    </row>
  </sheetData>
  <sheetProtection/>
  <printOptions/>
  <pageMargins left="0.75" right="0.75" top="1" bottom="1" header="0.5118055555555556" footer="0.5118055555555556"/>
  <pageSetup fitToHeight="1" fitToWidth="1" horizontalDpi="300" verticalDpi="300" orientation="portrait" paperSize="9" scale="8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List29">
    <pageSetUpPr fitToPage="1"/>
  </sheetPr>
  <dimension ref="A1:L160"/>
  <sheetViews>
    <sheetView showGridLines="0" zoomScale="75" zoomScaleNormal="75" zoomScalePageLayoutView="0" workbookViewId="0" topLeftCell="A1">
      <selection activeCell="G9" sqref="G9"/>
    </sheetView>
  </sheetViews>
  <sheetFormatPr defaultColWidth="9.796875" defaultRowHeight="15.75"/>
  <cols>
    <col min="1" max="1" width="6.19921875" style="22" customWidth="1"/>
    <col min="2" max="2" width="1.8984375" style="22" customWidth="1"/>
    <col min="3" max="3" width="15.69921875" style="22" customWidth="1"/>
    <col min="4" max="4" width="5.296875" style="22" customWidth="1"/>
    <col min="5" max="5" width="8" style="22" customWidth="1"/>
    <col min="6" max="6" width="6.8984375" style="22" customWidth="1"/>
    <col min="7" max="7" width="8.796875" style="22" customWidth="1"/>
    <col min="8" max="8" width="6.09765625" style="22" customWidth="1"/>
    <col min="9" max="9" width="10.09765625" style="22" customWidth="1"/>
    <col min="10" max="10" width="5.796875" style="22" customWidth="1"/>
    <col min="11" max="11" width="6.8984375" style="22" customWidth="1"/>
    <col min="12" max="12" width="2.796875" style="22" customWidth="1"/>
    <col min="13" max="16384" width="9.796875" style="22" customWidth="1"/>
  </cols>
  <sheetData>
    <row r="1" ht="15">
      <c r="J1" s="23"/>
    </row>
    <row r="2" spans="1:8" ht="15">
      <c r="A2" s="22" t="s">
        <v>76</v>
      </c>
      <c r="D2" s="22" t="str">
        <f>rozpis!D43</f>
        <v>MA016</v>
      </c>
      <c r="F2" s="22" t="s">
        <v>77</v>
      </c>
      <c r="H2" s="22">
        <v>13</v>
      </c>
    </row>
    <row r="4" spans="1:9" ht="23.25">
      <c r="A4" s="24" t="s">
        <v>78</v>
      </c>
      <c r="E4" s="24" t="str">
        <f>rozpis!F43</f>
        <v>venku</v>
      </c>
      <c r="G4" s="24" t="s">
        <v>79</v>
      </c>
      <c r="I4" s="25">
        <f>rozpis!E43</f>
        <v>40587</v>
      </c>
    </row>
    <row r="5" spans="1:10" ht="30">
      <c r="A5" s="26" t="s">
        <v>80</v>
      </c>
      <c r="B5" s="27"/>
      <c r="C5" s="27" t="str">
        <f>rozpis!H43</f>
        <v>Nový Bydžov</v>
      </c>
      <c r="F5" s="27"/>
      <c r="G5" s="28">
        <f>E32</f>
        <v>0</v>
      </c>
      <c r="H5" s="28" t="s">
        <v>81</v>
      </c>
      <c r="I5" s="28">
        <f>E35</f>
        <v>0</v>
      </c>
      <c r="J5" s="27"/>
    </row>
    <row r="6" spans="1:10" ht="30">
      <c r="A6" s="29">
        <f>IF(G5&gt;I5,1,0)</f>
        <v>0</v>
      </c>
      <c r="B6" s="27"/>
      <c r="C6" s="29">
        <f>IF(I5&gt;G5,1,0)</f>
        <v>0</v>
      </c>
      <c r="F6" s="30" t="s">
        <v>82</v>
      </c>
      <c r="G6" s="31"/>
      <c r="H6" s="31" t="s">
        <v>81</v>
      </c>
      <c r="I6" s="31"/>
      <c r="J6" s="32" t="s">
        <v>83</v>
      </c>
    </row>
    <row r="7" spans="1:4" ht="15">
      <c r="A7" s="22" t="s">
        <v>84</v>
      </c>
      <c r="C7" s="22" t="str">
        <f>rozpis!I43</f>
        <v>Punčochář</v>
      </c>
      <c r="D7" s="22" t="str">
        <f>rozpis!J43</f>
        <v>Felix</v>
      </c>
    </row>
    <row r="9" spans="1:12" ht="18" customHeight="1">
      <c r="A9" s="33" t="s">
        <v>85</v>
      </c>
      <c r="B9" s="34"/>
      <c r="C9" s="34"/>
      <c r="D9" s="35"/>
      <c r="E9" s="36" t="s">
        <v>86</v>
      </c>
      <c r="F9" s="36" t="s">
        <v>87</v>
      </c>
      <c r="G9" s="36" t="s">
        <v>88</v>
      </c>
      <c r="H9" s="37" t="s">
        <v>89</v>
      </c>
      <c r="I9" s="38"/>
      <c r="J9" s="38"/>
      <c r="K9" s="39" t="s">
        <v>90</v>
      </c>
      <c r="L9" s="66"/>
    </row>
    <row r="10" spans="1:12" ht="18" customHeight="1" thickBot="1">
      <c r="A10" s="9" t="s">
        <v>32</v>
      </c>
      <c r="B10" s="11"/>
      <c r="C10" s="10" t="s">
        <v>33</v>
      </c>
      <c r="D10" s="12" t="s">
        <v>91</v>
      </c>
      <c r="E10" s="12" t="s">
        <v>92</v>
      </c>
      <c r="F10" s="40"/>
      <c r="G10" s="40"/>
      <c r="H10" s="12" t="s">
        <v>93</v>
      </c>
      <c r="I10" s="41" t="s">
        <v>94</v>
      </c>
      <c r="J10" s="41" t="s">
        <v>95</v>
      </c>
      <c r="K10" s="42" t="s">
        <v>92</v>
      </c>
      <c r="L10" s="66"/>
    </row>
    <row r="11" spans="1:12" ht="18" customHeight="1">
      <c r="A11" s="13">
        <f>soupiska!C11</f>
        <v>12</v>
      </c>
      <c r="B11" s="15"/>
      <c r="C11" s="14" t="str">
        <f>soupiska!E11</f>
        <v>Čechovský Marek</v>
      </c>
      <c r="D11" s="16">
        <v>0</v>
      </c>
      <c r="E11" s="16">
        <f>IF(D11=0,"",3*F11+2*G11+I11)</f>
      </c>
      <c r="F11" s="20"/>
      <c r="G11" s="20"/>
      <c r="H11" s="20"/>
      <c r="I11" s="45"/>
      <c r="J11" s="45" t="str">
        <f>IF(AND(H11=0,I11=0)," - ",ROUND(I11*100/H11,1))</f>
        <v> - </v>
      </c>
      <c r="K11" s="46"/>
      <c r="L11" s="66"/>
    </row>
    <row r="12" spans="1:12" ht="18" customHeight="1">
      <c r="A12" s="21">
        <f>soupiska!C12</f>
        <v>0</v>
      </c>
      <c r="B12" s="18"/>
      <c r="C12" s="19" t="str">
        <f>soupiska!E12</f>
        <v>Dostál Radek</v>
      </c>
      <c r="D12" s="20">
        <v>0</v>
      </c>
      <c r="E12" s="20">
        <f>IF(D12=0,"",3*F12+2*G12+I12)</f>
      </c>
      <c r="F12" s="20"/>
      <c r="G12" s="20"/>
      <c r="H12" s="20"/>
      <c r="I12" s="45"/>
      <c r="J12" s="45" t="str">
        <f>IF(AND(H12=0,I12=0)," - ",ROUND(I12*100/H12,1))</f>
        <v> - </v>
      </c>
      <c r="K12" s="46"/>
      <c r="L12" s="66"/>
    </row>
    <row r="13" spans="1:12" ht="18" customHeight="1">
      <c r="A13" s="21">
        <f>soupiska!C13</f>
        <v>14</v>
      </c>
      <c r="B13" s="18"/>
      <c r="C13" s="19" t="str">
        <f>soupiska!E13</f>
        <v>Ducháček Ludvík</v>
      </c>
      <c r="D13" s="20">
        <v>0</v>
      </c>
      <c r="E13" s="20">
        <f aca="true" t="shared" si="0" ref="E13:E30">IF(D13=0,"",3*F13+2*G13+I13)</f>
      </c>
      <c r="F13" s="20"/>
      <c r="G13" s="20"/>
      <c r="H13" s="20"/>
      <c r="I13" s="45"/>
      <c r="J13" s="45" t="str">
        <f aca="true" t="shared" si="1" ref="J13:J30">IF(AND(H13=0,I13=0)," - ",ROUND(I13*100/H13,1))</f>
        <v> - </v>
      </c>
      <c r="K13" s="46"/>
      <c r="L13" s="66"/>
    </row>
    <row r="14" spans="1:12" ht="18" customHeight="1">
      <c r="A14" s="21">
        <f>soupiska!C14</f>
        <v>20</v>
      </c>
      <c r="B14" s="18"/>
      <c r="C14" s="19" t="str">
        <f>soupiska!E14</f>
        <v>Dvořák Milan</v>
      </c>
      <c r="D14" s="20">
        <v>0</v>
      </c>
      <c r="E14" s="20">
        <f t="shared" si="0"/>
      </c>
      <c r="F14" s="20"/>
      <c r="G14" s="20"/>
      <c r="H14" s="20"/>
      <c r="I14" s="45"/>
      <c r="J14" s="45" t="str">
        <f t="shared" si="1"/>
        <v> - </v>
      </c>
      <c r="K14" s="46"/>
      <c r="L14" s="66"/>
    </row>
    <row r="15" spans="1:12" ht="18" customHeight="1">
      <c r="A15" s="21">
        <f>soupiska!C15</f>
        <v>4</v>
      </c>
      <c r="B15" s="18"/>
      <c r="C15" s="19" t="str">
        <f>soupiska!E15</f>
        <v>Fiksa Ondřej</v>
      </c>
      <c r="D15" s="20">
        <v>0</v>
      </c>
      <c r="E15" s="20">
        <f>IF(D15=0,"",3*F15+2*G15+I15)</f>
      </c>
      <c r="F15" s="20"/>
      <c r="G15" s="20"/>
      <c r="H15" s="20"/>
      <c r="I15" s="45"/>
      <c r="J15" s="45" t="str">
        <f>IF(AND(H15=0,I15=0)," - ",ROUND(I15*100/H15,1))</f>
        <v> - </v>
      </c>
      <c r="K15" s="46"/>
      <c r="L15" s="66"/>
    </row>
    <row r="16" spans="1:12" ht="18" customHeight="1">
      <c r="A16" s="21">
        <f>soupiska!C16</f>
        <v>15</v>
      </c>
      <c r="B16" s="18"/>
      <c r="C16" s="19" t="str">
        <f>soupiska!E16</f>
        <v>Hedvičák Jaroslav</v>
      </c>
      <c r="D16" s="20">
        <v>0</v>
      </c>
      <c r="E16" s="20">
        <f t="shared" si="0"/>
      </c>
      <c r="F16" s="20"/>
      <c r="G16" s="20"/>
      <c r="H16" s="20"/>
      <c r="I16" s="45"/>
      <c r="J16" s="45" t="str">
        <f t="shared" si="1"/>
        <v> - </v>
      </c>
      <c r="K16" s="46"/>
      <c r="L16" s="66"/>
    </row>
    <row r="17" spans="1:12" ht="18" customHeight="1">
      <c r="A17" s="21">
        <f>soupiska!C17</f>
        <v>10</v>
      </c>
      <c r="B17" s="18"/>
      <c r="C17" s="19" t="str">
        <f>soupiska!E17</f>
        <v>Krontorád Pavel</v>
      </c>
      <c r="D17" s="20">
        <v>0</v>
      </c>
      <c r="E17" s="20">
        <f t="shared" si="0"/>
      </c>
      <c r="F17" s="20"/>
      <c r="G17" s="20"/>
      <c r="H17" s="20"/>
      <c r="I17" s="45"/>
      <c r="J17" s="45" t="str">
        <f t="shared" si="1"/>
        <v> - </v>
      </c>
      <c r="K17" s="46"/>
      <c r="L17" s="66"/>
    </row>
    <row r="18" spans="1:12" ht="18" customHeight="1">
      <c r="A18" s="21">
        <f>soupiska!C18</f>
        <v>7</v>
      </c>
      <c r="B18" s="18"/>
      <c r="C18" s="19" t="str">
        <f>soupiska!E18</f>
        <v>Krontorád Vít</v>
      </c>
      <c r="D18" s="20">
        <v>0</v>
      </c>
      <c r="E18" s="20">
        <f t="shared" si="0"/>
      </c>
      <c r="F18" s="20"/>
      <c r="G18" s="20"/>
      <c r="H18" s="20"/>
      <c r="I18" s="45"/>
      <c r="J18" s="45" t="str">
        <f t="shared" si="1"/>
        <v> - </v>
      </c>
      <c r="K18" s="46"/>
      <c r="L18" s="66"/>
    </row>
    <row r="19" spans="1:12" ht="18" customHeight="1">
      <c r="A19" s="21">
        <f>soupiska!C19</f>
        <v>6</v>
      </c>
      <c r="B19" s="18"/>
      <c r="C19" s="19" t="str">
        <f>soupiska!E19</f>
        <v>Krška Josef</v>
      </c>
      <c r="D19" s="20">
        <v>0</v>
      </c>
      <c r="E19" s="20">
        <f t="shared" si="0"/>
      </c>
      <c r="F19" s="20"/>
      <c r="G19" s="20"/>
      <c r="H19" s="20"/>
      <c r="I19" s="45"/>
      <c r="J19" s="45" t="str">
        <f t="shared" si="1"/>
        <v> - </v>
      </c>
      <c r="K19" s="46"/>
      <c r="L19" s="66"/>
    </row>
    <row r="20" spans="1:12" ht="18" customHeight="1">
      <c r="A20" s="21">
        <f>soupiska!C20</f>
        <v>18</v>
      </c>
      <c r="B20" s="18"/>
      <c r="C20" s="19" t="str">
        <f>soupiska!E20</f>
        <v>Maca Radek</v>
      </c>
      <c r="D20" s="20">
        <v>0</v>
      </c>
      <c r="E20" s="20">
        <f t="shared" si="0"/>
      </c>
      <c r="F20" s="20"/>
      <c r="G20" s="20"/>
      <c r="H20" s="20"/>
      <c r="I20" s="45"/>
      <c r="J20" s="45" t="str">
        <f t="shared" si="1"/>
        <v> - </v>
      </c>
      <c r="K20" s="46"/>
      <c r="L20" s="66"/>
    </row>
    <row r="21" spans="1:12" ht="18" customHeight="1">
      <c r="A21" s="21">
        <f>soupiska!C21</f>
        <v>17</v>
      </c>
      <c r="B21" s="18"/>
      <c r="C21" s="19" t="str">
        <f>soupiska!E21</f>
        <v>Müller Tomáš</v>
      </c>
      <c r="D21" s="20">
        <v>0</v>
      </c>
      <c r="E21" s="20">
        <f t="shared" si="0"/>
      </c>
      <c r="F21" s="20"/>
      <c r="G21" s="20"/>
      <c r="H21" s="20"/>
      <c r="I21" s="45"/>
      <c r="J21" s="45" t="str">
        <f t="shared" si="1"/>
        <v> - </v>
      </c>
      <c r="K21" s="46"/>
      <c r="L21" s="66"/>
    </row>
    <row r="22" spans="1:12" ht="18" customHeight="1">
      <c r="A22" s="21">
        <f>soupiska!C22</f>
        <v>17</v>
      </c>
      <c r="B22" s="18"/>
      <c r="C22" s="19" t="str">
        <f>soupiska!E22</f>
        <v>Müller Petr</v>
      </c>
      <c r="D22" s="20">
        <v>0</v>
      </c>
      <c r="E22" s="20">
        <f t="shared" si="0"/>
      </c>
      <c r="F22" s="20"/>
      <c r="G22" s="20"/>
      <c r="H22" s="20"/>
      <c r="I22" s="45"/>
      <c r="J22" s="45" t="str">
        <f t="shared" si="1"/>
        <v> - </v>
      </c>
      <c r="K22" s="46"/>
      <c r="L22" s="66"/>
    </row>
    <row r="23" spans="1:12" ht="18" customHeight="1">
      <c r="A23" s="21">
        <f>soupiska!C23</f>
        <v>16</v>
      </c>
      <c r="B23" s="18"/>
      <c r="C23" s="19" t="str">
        <f>soupiska!E23</f>
        <v>Nepustil Petr</v>
      </c>
      <c r="D23" s="20">
        <v>0</v>
      </c>
      <c r="E23" s="20">
        <f t="shared" si="0"/>
      </c>
      <c r="F23" s="20"/>
      <c r="G23" s="20"/>
      <c r="H23" s="20"/>
      <c r="I23" s="45"/>
      <c r="J23" s="45" t="str">
        <f t="shared" si="1"/>
        <v> - </v>
      </c>
      <c r="K23" s="46"/>
      <c r="L23" s="66"/>
    </row>
    <row r="24" spans="1:12" ht="18" customHeight="1">
      <c r="A24" s="21">
        <f>soupiska!C24</f>
        <v>8</v>
      </c>
      <c r="B24" s="18"/>
      <c r="C24" s="19" t="str">
        <f>soupiska!E24</f>
        <v>Petr Martin</v>
      </c>
      <c r="D24" s="20">
        <v>0</v>
      </c>
      <c r="E24" s="20">
        <f t="shared" si="0"/>
      </c>
      <c r="F24" s="20"/>
      <c r="G24" s="20"/>
      <c r="H24" s="20"/>
      <c r="I24" s="45"/>
      <c r="J24" s="45" t="str">
        <f t="shared" si="1"/>
        <v> - </v>
      </c>
      <c r="K24" s="46"/>
      <c r="L24" s="66"/>
    </row>
    <row r="25" spans="1:12" ht="18" customHeight="1">
      <c r="A25" s="21">
        <f>soupiska!C25</f>
        <v>0</v>
      </c>
      <c r="B25" s="18"/>
      <c r="C25" s="19" t="str">
        <f>soupiska!E25</f>
        <v>Teplý Petr</v>
      </c>
      <c r="D25" s="20">
        <v>0</v>
      </c>
      <c r="E25" s="20">
        <f t="shared" si="0"/>
      </c>
      <c r="F25" s="20"/>
      <c r="G25" s="20"/>
      <c r="H25" s="20"/>
      <c r="I25" s="45"/>
      <c r="J25" s="45" t="str">
        <f t="shared" si="1"/>
        <v> - </v>
      </c>
      <c r="K25" s="46"/>
      <c r="L25" s="66"/>
    </row>
    <row r="26" spans="1:12" ht="18" customHeight="1">
      <c r="A26" s="21">
        <f>soupiska!C26</f>
        <v>9</v>
      </c>
      <c r="B26" s="18"/>
      <c r="C26" s="19" t="str">
        <f>soupiska!E26</f>
        <v>Rychtář Jan</v>
      </c>
      <c r="D26" s="20">
        <v>0</v>
      </c>
      <c r="E26" s="20">
        <f t="shared" si="0"/>
      </c>
      <c r="F26" s="20"/>
      <c r="G26" s="20"/>
      <c r="H26" s="20"/>
      <c r="I26" s="45"/>
      <c r="J26" s="45" t="str">
        <f t="shared" si="1"/>
        <v> - </v>
      </c>
      <c r="K26" s="46"/>
      <c r="L26" s="66"/>
    </row>
    <row r="27" spans="1:12" ht="18" customHeight="1">
      <c r="A27" s="21">
        <f>soupiska!C27</f>
        <v>14</v>
      </c>
      <c r="B27" s="18"/>
      <c r="C27" s="19" t="str">
        <f>soupiska!E27</f>
        <v>Slezák Jakub</v>
      </c>
      <c r="D27" s="20">
        <v>0</v>
      </c>
      <c r="E27" s="20">
        <f t="shared" si="0"/>
      </c>
      <c r="F27" s="20"/>
      <c r="G27" s="20"/>
      <c r="H27" s="20"/>
      <c r="I27" s="45"/>
      <c r="J27" s="45" t="str">
        <f t="shared" si="1"/>
        <v> - </v>
      </c>
      <c r="K27" s="46"/>
      <c r="L27" s="66"/>
    </row>
    <row r="28" spans="1:12" ht="18" customHeight="1">
      <c r="A28" s="21">
        <f>soupiska!C28</f>
        <v>5</v>
      </c>
      <c r="B28" s="18"/>
      <c r="C28" s="19" t="str">
        <f>soupiska!E28</f>
        <v>Straka Tomáš</v>
      </c>
      <c r="D28" s="20">
        <v>0</v>
      </c>
      <c r="E28" s="20">
        <f t="shared" si="0"/>
      </c>
      <c r="F28" s="20"/>
      <c r="G28" s="20"/>
      <c r="H28" s="20"/>
      <c r="I28" s="45"/>
      <c r="J28" s="45" t="str">
        <f t="shared" si="1"/>
        <v> - </v>
      </c>
      <c r="K28" s="46"/>
      <c r="L28" s="66"/>
    </row>
    <row r="29" spans="1:12" ht="18" customHeight="1">
      <c r="A29" s="21">
        <f>soupiska!C29</f>
        <v>21</v>
      </c>
      <c r="B29" s="18"/>
      <c r="C29" s="19" t="str">
        <f>soupiska!E29</f>
        <v>Stríž Rostislav</v>
      </c>
      <c r="D29" s="20">
        <v>0</v>
      </c>
      <c r="E29" s="20">
        <f t="shared" si="0"/>
      </c>
      <c r="F29" s="20"/>
      <c r="G29" s="20"/>
      <c r="H29" s="20"/>
      <c r="I29" s="45"/>
      <c r="J29" s="45" t="str">
        <f t="shared" si="1"/>
        <v> - </v>
      </c>
      <c r="K29" s="46"/>
      <c r="L29" s="66"/>
    </row>
    <row r="30" spans="1:12" ht="18" customHeight="1">
      <c r="A30" s="21">
        <f>soupiska!C30</f>
        <v>0</v>
      </c>
      <c r="B30" s="18"/>
      <c r="C30" s="19" t="str">
        <f>soupiska!E30</f>
        <v>Šulc Michal</v>
      </c>
      <c r="D30" s="20">
        <v>0</v>
      </c>
      <c r="E30" s="20">
        <f t="shared" si="0"/>
      </c>
      <c r="F30" s="20"/>
      <c r="G30" s="20"/>
      <c r="H30" s="20"/>
      <c r="I30" s="45"/>
      <c r="J30" s="45" t="str">
        <f t="shared" si="1"/>
        <v> - </v>
      </c>
      <c r="K30" s="46"/>
      <c r="L30" s="66"/>
    </row>
    <row r="31" spans="1:12" ht="18" customHeight="1" thickBot="1">
      <c r="A31" s="21">
        <f>soupiska!C31</f>
        <v>0</v>
      </c>
      <c r="B31" s="18"/>
      <c r="C31" s="19" t="str">
        <f>soupiska!E31</f>
        <v>Trojan Pavel</v>
      </c>
      <c r="D31" s="20">
        <v>0</v>
      </c>
      <c r="E31" s="20">
        <f>IF(D31=0,"",3*F31+2*G31+I31)</f>
      </c>
      <c r="F31" s="20"/>
      <c r="G31" s="20"/>
      <c r="H31" s="20"/>
      <c r="I31" s="45"/>
      <c r="J31" s="45" t="str">
        <f>IF(AND(H31=0,I31=0)," - ",ROUND(I31*100/H31,1))</f>
        <v> - </v>
      </c>
      <c r="K31" s="46"/>
      <c r="L31" s="66"/>
    </row>
    <row r="32" spans="1:12" ht="18" customHeight="1" thickBot="1" thickTop="1">
      <c r="A32" s="47"/>
      <c r="B32" s="48"/>
      <c r="C32" s="49" t="s">
        <v>96</v>
      </c>
      <c r="D32" s="50">
        <f aca="true" t="shared" si="2" ref="D32:I32">SUM(D11:D31)</f>
        <v>0</v>
      </c>
      <c r="E32" s="50">
        <f t="shared" si="2"/>
        <v>0</v>
      </c>
      <c r="F32" s="50">
        <f t="shared" si="2"/>
        <v>0</v>
      </c>
      <c r="G32" s="50">
        <f t="shared" si="2"/>
        <v>0</v>
      </c>
      <c r="H32" s="50">
        <f t="shared" si="2"/>
        <v>0</v>
      </c>
      <c r="I32" s="51">
        <f t="shared" si="2"/>
        <v>0</v>
      </c>
      <c r="J32" s="51" t="e">
        <f>IF(H32="0","0",ROUND(I32*100/H32,1))</f>
        <v>#DIV/0!</v>
      </c>
      <c r="K32" s="52">
        <f>SUM(K11:K31)</f>
        <v>0</v>
      </c>
      <c r="L32" s="66"/>
    </row>
    <row r="33" spans="1:12" ht="18" customHeight="1">
      <c r="A33" s="55"/>
      <c r="B33" s="55"/>
      <c r="C33" s="55"/>
      <c r="D33" s="56"/>
      <c r="E33" s="56"/>
      <c r="F33" s="56"/>
      <c r="G33" s="56"/>
      <c r="H33" s="56"/>
      <c r="I33" s="56"/>
      <c r="J33" s="56"/>
      <c r="K33" s="56"/>
      <c r="L33" s="78"/>
    </row>
    <row r="34" spans="1:11" ht="18" customHeight="1" thickBot="1">
      <c r="A34" s="55"/>
      <c r="B34" s="55"/>
      <c r="C34" s="55"/>
      <c r="D34" s="56"/>
      <c r="E34" s="56"/>
      <c r="F34" s="56"/>
      <c r="G34" s="56"/>
      <c r="H34" s="56"/>
      <c r="I34" s="56"/>
      <c r="J34" s="56"/>
      <c r="K34" s="56"/>
    </row>
    <row r="35" spans="1:12" ht="18" customHeight="1" thickBot="1">
      <c r="A35" s="57"/>
      <c r="B35" s="58"/>
      <c r="C35" s="59" t="s">
        <v>97</v>
      </c>
      <c r="D35" s="60">
        <f>D53</f>
        <v>0</v>
      </c>
      <c r="E35" s="60">
        <f>F35*3+G35*2+I35</f>
        <v>0</v>
      </c>
      <c r="F35" s="60">
        <f>F53</f>
        <v>0</v>
      </c>
      <c r="G35" s="60">
        <f>G53</f>
        <v>0</v>
      </c>
      <c r="H35" s="60">
        <f>H53</f>
        <v>0</v>
      </c>
      <c r="I35" s="61">
        <f>I53</f>
        <v>0</v>
      </c>
      <c r="J35" s="61" t="e">
        <f>IF(H35="0","0",ROUND(I35*100/H35,1))</f>
        <v>#DIV/0!</v>
      </c>
      <c r="K35" s="62">
        <f>K53</f>
        <v>0</v>
      </c>
      <c r="L35" s="66"/>
    </row>
    <row r="36" spans="1:11" ht="15.75" thickTop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9" spans="1:11" ht="15">
      <c r="A39" s="33" t="s">
        <v>85</v>
      </c>
      <c r="B39" s="34"/>
      <c r="C39" s="34"/>
      <c r="D39" s="35"/>
      <c r="E39" s="36" t="s">
        <v>86</v>
      </c>
      <c r="F39" s="36" t="s">
        <v>87</v>
      </c>
      <c r="G39" s="36" t="s">
        <v>88</v>
      </c>
      <c r="H39" s="37" t="s">
        <v>89</v>
      </c>
      <c r="I39" s="38"/>
      <c r="J39" s="38"/>
      <c r="K39" s="39" t="s">
        <v>90</v>
      </c>
    </row>
    <row r="40" spans="1:11" ht="15.75" thickBot="1">
      <c r="A40" s="9" t="s">
        <v>32</v>
      </c>
      <c r="B40" s="11"/>
      <c r="C40" s="10" t="s">
        <v>33</v>
      </c>
      <c r="D40" s="12" t="s">
        <v>91</v>
      </c>
      <c r="E40" s="12" t="s">
        <v>92</v>
      </c>
      <c r="F40" s="40"/>
      <c r="G40" s="40"/>
      <c r="H40" s="12" t="s">
        <v>93</v>
      </c>
      <c r="I40" s="41" t="s">
        <v>94</v>
      </c>
      <c r="J40" s="41" t="s">
        <v>95</v>
      </c>
      <c r="K40" s="42" t="s">
        <v>92</v>
      </c>
    </row>
    <row r="41" spans="1:11" ht="15">
      <c r="A41" s="21"/>
      <c r="B41" s="18"/>
      <c r="C41" s="19" t="s">
        <v>98</v>
      </c>
      <c r="D41" s="20"/>
      <c r="E41" s="20" t="str">
        <f aca="true" t="shared" si="3" ref="E41:E52">IF(D41=0," - ",3*F41+2*G41+I41)</f>
        <v> - </v>
      </c>
      <c r="F41" s="20"/>
      <c r="G41" s="20"/>
      <c r="H41" s="20"/>
      <c r="I41" s="45"/>
      <c r="J41" s="45" t="str">
        <f aca="true" t="shared" si="4" ref="J41:J51">IF(AND(H41=0,I41=0)," - ",ROUND(I41*100/H41,1))</f>
        <v> - </v>
      </c>
      <c r="K41" s="46"/>
    </row>
    <row r="42" spans="1:11" ht="15">
      <c r="A42" s="21"/>
      <c r="B42" s="18"/>
      <c r="C42" s="19"/>
      <c r="D42" s="20"/>
      <c r="E42" s="20" t="str">
        <f t="shared" si="3"/>
        <v> - </v>
      </c>
      <c r="F42" s="20"/>
      <c r="G42" s="20"/>
      <c r="H42" s="20"/>
      <c r="I42" s="45"/>
      <c r="J42" s="45" t="str">
        <f t="shared" si="4"/>
        <v> - </v>
      </c>
      <c r="K42" s="46"/>
    </row>
    <row r="43" spans="1:11" ht="15">
      <c r="A43" s="21"/>
      <c r="B43" s="18"/>
      <c r="C43" s="19"/>
      <c r="D43" s="20"/>
      <c r="E43" s="20" t="str">
        <f t="shared" si="3"/>
        <v> - </v>
      </c>
      <c r="F43" s="20"/>
      <c r="G43" s="20"/>
      <c r="H43" s="20"/>
      <c r="I43" s="45"/>
      <c r="J43" s="45" t="str">
        <f t="shared" si="4"/>
        <v> - </v>
      </c>
      <c r="K43" s="46"/>
    </row>
    <row r="44" spans="1:11" ht="15">
      <c r="A44" s="21"/>
      <c r="B44" s="18"/>
      <c r="C44" s="19"/>
      <c r="D44" s="20"/>
      <c r="E44" s="20" t="str">
        <f t="shared" si="3"/>
        <v> - </v>
      </c>
      <c r="F44" s="20"/>
      <c r="G44" s="20"/>
      <c r="H44" s="20"/>
      <c r="I44" s="45"/>
      <c r="J44" s="45" t="str">
        <f t="shared" si="4"/>
        <v> - </v>
      </c>
      <c r="K44" s="46"/>
    </row>
    <row r="45" spans="1:11" ht="15">
      <c r="A45" s="21"/>
      <c r="B45" s="18"/>
      <c r="C45" s="19"/>
      <c r="D45" s="20"/>
      <c r="E45" s="20" t="str">
        <f t="shared" si="3"/>
        <v> - </v>
      </c>
      <c r="F45" s="20"/>
      <c r="G45" s="20"/>
      <c r="H45" s="20"/>
      <c r="I45" s="45"/>
      <c r="J45" s="45" t="str">
        <f t="shared" si="4"/>
        <v> - </v>
      </c>
      <c r="K45" s="46"/>
    </row>
    <row r="46" spans="1:11" ht="15">
      <c r="A46" s="17"/>
      <c r="B46" s="18"/>
      <c r="C46" s="19"/>
      <c r="D46" s="20"/>
      <c r="E46" s="20" t="str">
        <f t="shared" si="3"/>
        <v> - </v>
      </c>
      <c r="F46" s="20"/>
      <c r="G46" s="20"/>
      <c r="H46" s="20"/>
      <c r="I46" s="45"/>
      <c r="J46" s="45" t="str">
        <f t="shared" si="4"/>
        <v> - </v>
      </c>
      <c r="K46" s="46"/>
    </row>
    <row r="47" spans="1:11" ht="15">
      <c r="A47" s="21"/>
      <c r="B47" s="18"/>
      <c r="C47" s="19"/>
      <c r="D47" s="20"/>
      <c r="E47" s="20" t="str">
        <f t="shared" si="3"/>
        <v> - </v>
      </c>
      <c r="F47" s="20"/>
      <c r="G47" s="20"/>
      <c r="H47" s="20"/>
      <c r="I47" s="45"/>
      <c r="J47" s="45" t="str">
        <f t="shared" si="4"/>
        <v> - </v>
      </c>
      <c r="K47" s="46"/>
    </row>
    <row r="48" spans="1:11" ht="15">
      <c r="A48" s="21"/>
      <c r="B48" s="18"/>
      <c r="C48" s="19"/>
      <c r="D48" s="20"/>
      <c r="E48" s="20" t="str">
        <f t="shared" si="3"/>
        <v> - </v>
      </c>
      <c r="F48" s="20"/>
      <c r="G48" s="20"/>
      <c r="H48" s="20"/>
      <c r="I48" s="45"/>
      <c r="J48" s="45" t="str">
        <f t="shared" si="4"/>
        <v> - </v>
      </c>
      <c r="K48" s="46"/>
    </row>
    <row r="49" spans="1:11" ht="15">
      <c r="A49" s="21"/>
      <c r="B49" s="18"/>
      <c r="C49" s="19"/>
      <c r="D49" s="20"/>
      <c r="E49" s="20" t="str">
        <f t="shared" si="3"/>
        <v> - </v>
      </c>
      <c r="F49" s="20"/>
      <c r="G49" s="20"/>
      <c r="H49" s="20"/>
      <c r="I49" s="45"/>
      <c r="J49" s="45" t="str">
        <f t="shared" si="4"/>
        <v> - </v>
      </c>
      <c r="K49" s="46"/>
    </row>
    <row r="50" spans="1:11" ht="15">
      <c r="A50" s="21"/>
      <c r="B50" s="18"/>
      <c r="C50" s="19"/>
      <c r="D50" s="20"/>
      <c r="E50" s="20" t="str">
        <f t="shared" si="3"/>
        <v> - </v>
      </c>
      <c r="F50" s="20"/>
      <c r="G50" s="20"/>
      <c r="H50" s="20"/>
      <c r="I50" s="45"/>
      <c r="J50" s="45" t="str">
        <f t="shared" si="4"/>
        <v> - </v>
      </c>
      <c r="K50" s="46"/>
    </row>
    <row r="51" spans="1:11" ht="15">
      <c r="A51" s="21"/>
      <c r="B51" s="18"/>
      <c r="C51" s="19"/>
      <c r="D51" s="20"/>
      <c r="E51" s="20" t="str">
        <f t="shared" si="3"/>
        <v> - </v>
      </c>
      <c r="F51" s="20"/>
      <c r="G51" s="20"/>
      <c r="H51" s="20"/>
      <c r="I51" s="45"/>
      <c r="J51" s="45" t="str">
        <f t="shared" si="4"/>
        <v> - </v>
      </c>
      <c r="K51" s="46"/>
    </row>
    <row r="52" spans="1:11" ht="15.75" thickBot="1">
      <c r="A52" s="21"/>
      <c r="B52" s="18"/>
      <c r="C52" s="18"/>
      <c r="D52" s="20"/>
      <c r="E52" s="20" t="str">
        <f t="shared" si="3"/>
        <v> - </v>
      </c>
      <c r="F52" s="20"/>
      <c r="G52" s="20"/>
      <c r="H52" s="20"/>
      <c r="I52" s="45"/>
      <c r="J52" s="45" t="e">
        <f>IF(H52=" - "," - ",ROUND(I52*100/H52,1))</f>
        <v>#DIV/0!</v>
      </c>
      <c r="K52" s="46"/>
    </row>
    <row r="53" spans="1:11" ht="19.5" thickBot="1" thickTop="1">
      <c r="A53" s="47"/>
      <c r="B53" s="48"/>
      <c r="C53" s="49" t="s">
        <v>96</v>
      </c>
      <c r="D53" s="50">
        <f aca="true" t="shared" si="5" ref="D53:I53">SUM(D41:D52)</f>
        <v>0</v>
      </c>
      <c r="E53" s="50">
        <f t="shared" si="5"/>
        <v>0</v>
      </c>
      <c r="F53" s="50">
        <f t="shared" si="5"/>
        <v>0</v>
      </c>
      <c r="G53" s="50">
        <f t="shared" si="5"/>
        <v>0</v>
      </c>
      <c r="H53" s="50">
        <f t="shared" si="5"/>
        <v>0</v>
      </c>
      <c r="I53" s="51">
        <f t="shared" si="5"/>
        <v>0</v>
      </c>
      <c r="J53" s="51" t="e">
        <f>IF(H53=" - "," - ",ROUND(I53*100/H53,1))</f>
        <v>#DIV/0!</v>
      </c>
      <c r="K53" s="52">
        <f>SUM(K41:K52)</f>
        <v>0</v>
      </c>
    </row>
    <row r="65" spans="1:7" ht="15.75">
      <c r="A65" s="68"/>
      <c r="B65" s="68"/>
      <c r="C65" s="68"/>
      <c r="D65" s="68"/>
      <c r="E65" s="68"/>
      <c r="F65" s="68"/>
      <c r="G65" s="68"/>
    </row>
    <row r="68" ht="20.25">
      <c r="A68" s="69"/>
    </row>
    <row r="84" spans="1:7" ht="18">
      <c r="A84" s="70"/>
      <c r="B84" s="70"/>
      <c r="C84" s="70"/>
      <c r="D84" s="70"/>
      <c r="E84" s="70"/>
      <c r="F84" s="70"/>
      <c r="G84" s="70"/>
    </row>
    <row r="87" spans="1:8" ht="23.25">
      <c r="A87" s="71"/>
      <c r="D87" s="72"/>
      <c r="E87" s="72"/>
      <c r="F87" s="72"/>
      <c r="G87" s="72"/>
      <c r="H87" s="72"/>
    </row>
    <row r="88" spans="4:8" ht="15">
      <c r="D88" s="72"/>
      <c r="E88" s="72"/>
      <c r="F88" s="72"/>
      <c r="G88" s="72"/>
      <c r="H88" s="72"/>
    </row>
    <row r="89" spans="1:8" ht="18">
      <c r="A89" s="73"/>
      <c r="B89" s="73"/>
      <c r="C89" s="73"/>
      <c r="D89" s="73"/>
      <c r="E89" s="73"/>
      <c r="F89" s="73"/>
      <c r="G89" s="73"/>
      <c r="H89" s="74"/>
    </row>
    <row r="90" spans="1:8" ht="18">
      <c r="A90" s="73"/>
      <c r="B90" s="73"/>
      <c r="C90" s="73"/>
      <c r="D90" s="73"/>
      <c r="E90" s="73"/>
      <c r="F90" s="73"/>
      <c r="G90" s="73"/>
      <c r="H90" s="74"/>
    </row>
    <row r="91" spans="1:8" ht="18">
      <c r="A91" s="73"/>
      <c r="B91" s="73"/>
      <c r="C91" s="73"/>
      <c r="D91" s="73"/>
      <c r="E91" s="73"/>
      <c r="F91" s="73"/>
      <c r="G91" s="73"/>
      <c r="H91" s="74"/>
    </row>
    <row r="92" ht="15">
      <c r="H92" s="72"/>
    </row>
    <row r="93" ht="15">
      <c r="H93" s="72"/>
    </row>
    <row r="94" ht="15">
      <c r="H94" s="72"/>
    </row>
    <row r="95" ht="15">
      <c r="H95" s="72"/>
    </row>
    <row r="96" ht="15">
      <c r="H96" s="72"/>
    </row>
    <row r="97" ht="15">
      <c r="H97" s="72"/>
    </row>
    <row r="98" ht="15">
      <c r="H98" s="72"/>
    </row>
    <row r="99" ht="15">
      <c r="H99" s="72"/>
    </row>
    <row r="100" ht="15">
      <c r="H100" s="72"/>
    </row>
    <row r="101" ht="15">
      <c r="H101" s="72"/>
    </row>
    <row r="102" ht="15">
      <c r="H102" s="72"/>
    </row>
    <row r="103" spans="1:8" ht="18">
      <c r="A103" s="70"/>
      <c r="B103" s="70"/>
      <c r="C103" s="70"/>
      <c r="D103" s="70"/>
      <c r="E103" s="70"/>
      <c r="F103" s="70"/>
      <c r="G103" s="70"/>
      <c r="H103" s="70"/>
    </row>
    <row r="106" spans="1:7" ht="20.25">
      <c r="A106" s="69"/>
      <c r="B106" s="69"/>
      <c r="D106" s="72"/>
      <c r="E106" s="72"/>
      <c r="F106" s="72"/>
      <c r="G106" s="72"/>
    </row>
    <row r="107" spans="4:7" ht="15">
      <c r="D107" s="72"/>
      <c r="E107" s="72"/>
      <c r="F107" s="72"/>
      <c r="G107" s="72"/>
    </row>
    <row r="122" spans="1:7" ht="18">
      <c r="A122" s="70"/>
      <c r="B122" s="70"/>
      <c r="C122" s="70"/>
      <c r="D122" s="70"/>
      <c r="E122" s="70"/>
      <c r="F122" s="70"/>
      <c r="G122" s="70"/>
    </row>
    <row r="125" ht="20.25">
      <c r="A125" s="69"/>
    </row>
    <row r="141" spans="1:7" ht="18">
      <c r="A141" s="70"/>
      <c r="B141" s="70"/>
      <c r="C141" s="70"/>
      <c r="D141" s="70"/>
      <c r="E141" s="70"/>
      <c r="F141" s="70"/>
      <c r="G141" s="70"/>
    </row>
    <row r="144" spans="1:7" ht="20.25">
      <c r="A144" s="69"/>
      <c r="D144" s="72"/>
      <c r="E144" s="72"/>
      <c r="F144" s="72"/>
      <c r="G144" s="72"/>
    </row>
    <row r="145" spans="4:7" ht="15">
      <c r="D145" s="72"/>
      <c r="E145" s="72"/>
      <c r="F145" s="72"/>
      <c r="G145" s="72"/>
    </row>
    <row r="160" spans="1:7" ht="18">
      <c r="A160" s="70"/>
      <c r="B160" s="70"/>
      <c r="C160" s="70"/>
      <c r="D160" s="70"/>
      <c r="E160" s="70"/>
      <c r="F160" s="70"/>
      <c r="G160" s="70"/>
    </row>
  </sheetData>
  <sheetProtection/>
  <printOptions/>
  <pageMargins left="0.75" right="0.75" top="1" bottom="1" header="0.5118055555555556" footer="0.5118055555555556"/>
  <pageSetup fitToHeight="1" fitToWidth="1" horizontalDpi="300" verticalDpi="300" orientation="portrait" paperSize="9" scale="78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List30">
    <pageSetUpPr fitToPage="1"/>
  </sheetPr>
  <dimension ref="A1:L160"/>
  <sheetViews>
    <sheetView showGridLines="0" zoomScale="75" zoomScaleNormal="75" zoomScalePageLayoutView="0" workbookViewId="0" topLeftCell="A1">
      <selection activeCell="E11" sqref="E11"/>
    </sheetView>
  </sheetViews>
  <sheetFormatPr defaultColWidth="9.796875" defaultRowHeight="15.75"/>
  <cols>
    <col min="1" max="1" width="6.19921875" style="22" customWidth="1"/>
    <col min="2" max="2" width="1.8984375" style="22" customWidth="1"/>
    <col min="3" max="3" width="15.69921875" style="22" customWidth="1"/>
    <col min="4" max="4" width="5.296875" style="22" customWidth="1"/>
    <col min="5" max="5" width="8" style="22" customWidth="1"/>
    <col min="6" max="6" width="6.8984375" style="22" customWidth="1"/>
    <col min="7" max="7" width="8.796875" style="22" customWidth="1"/>
    <col min="8" max="8" width="6.09765625" style="22" customWidth="1"/>
    <col min="9" max="9" width="8.8984375" style="22" customWidth="1"/>
    <col min="10" max="10" width="5.796875" style="22" customWidth="1"/>
    <col min="11" max="11" width="6.8984375" style="22" customWidth="1"/>
    <col min="12" max="12" width="2.796875" style="22" customWidth="1"/>
    <col min="13" max="16384" width="9.796875" style="22" customWidth="1"/>
  </cols>
  <sheetData>
    <row r="1" ht="15">
      <c r="J1" s="23"/>
    </row>
    <row r="2" spans="1:8" ht="15">
      <c r="A2" s="22" t="s">
        <v>76</v>
      </c>
      <c r="D2" s="22" t="str">
        <f>rozpis!D44</f>
        <v>MA018</v>
      </c>
      <c r="F2" s="22" t="s">
        <v>77</v>
      </c>
      <c r="H2" s="22">
        <v>13</v>
      </c>
    </row>
    <row r="4" spans="1:9" ht="23.25">
      <c r="A4" s="24" t="s">
        <v>78</v>
      </c>
      <c r="E4" s="24" t="str">
        <f>rozpis!F44</f>
        <v>doma</v>
      </c>
      <c r="G4" s="24" t="s">
        <v>79</v>
      </c>
      <c r="I4" s="25">
        <f>rozpis!E44</f>
        <v>40600</v>
      </c>
    </row>
    <row r="5" spans="1:10" ht="30">
      <c r="A5" s="26" t="s">
        <v>80</v>
      </c>
      <c r="B5" s="27"/>
      <c r="C5" s="27" t="str">
        <f>rozpis!H44</f>
        <v>Náchod</v>
      </c>
      <c r="F5" s="27"/>
      <c r="G5" s="28">
        <f>E32</f>
        <v>0</v>
      </c>
      <c r="H5" s="28" t="s">
        <v>81</v>
      </c>
      <c r="I5" s="28">
        <f>E35</f>
        <v>0</v>
      </c>
      <c r="J5" s="27"/>
    </row>
    <row r="6" spans="1:10" ht="30">
      <c r="A6" s="29">
        <f>IF(G5&gt;I5,1,0)</f>
        <v>0</v>
      </c>
      <c r="B6" s="27"/>
      <c r="C6" s="29">
        <f>IF(I5&gt;G5,1,0)</f>
        <v>0</v>
      </c>
      <c r="F6" s="30" t="s">
        <v>82</v>
      </c>
      <c r="G6" s="31"/>
      <c r="H6" s="31" t="s">
        <v>81</v>
      </c>
      <c r="I6" s="31"/>
      <c r="J6" s="32" t="s">
        <v>83</v>
      </c>
    </row>
    <row r="7" spans="1:4" ht="15">
      <c r="A7" s="22" t="s">
        <v>84</v>
      </c>
      <c r="C7" s="22" t="str">
        <f>rozpis!I44</f>
        <v>Dvořák F.</v>
      </c>
      <c r="D7" s="22" t="str">
        <f>rozpis!J44</f>
        <v>Večeřa</v>
      </c>
    </row>
    <row r="9" spans="1:12" ht="18" customHeight="1">
      <c r="A9" s="33" t="s">
        <v>85</v>
      </c>
      <c r="B9" s="34"/>
      <c r="C9" s="34"/>
      <c r="D9" s="35"/>
      <c r="E9" s="36" t="s">
        <v>86</v>
      </c>
      <c r="F9" s="36" t="s">
        <v>87</v>
      </c>
      <c r="G9" s="36" t="s">
        <v>88</v>
      </c>
      <c r="H9" s="37" t="s">
        <v>89</v>
      </c>
      <c r="I9" s="38"/>
      <c r="J9" s="38"/>
      <c r="K9" s="39" t="s">
        <v>90</v>
      </c>
      <c r="L9" s="66"/>
    </row>
    <row r="10" spans="1:12" ht="18" customHeight="1" thickBot="1">
      <c r="A10" s="9" t="s">
        <v>32</v>
      </c>
      <c r="B10" s="11"/>
      <c r="C10" s="10" t="s">
        <v>33</v>
      </c>
      <c r="D10" s="12" t="s">
        <v>91</v>
      </c>
      <c r="E10" s="12" t="s">
        <v>92</v>
      </c>
      <c r="F10" s="40"/>
      <c r="G10" s="40"/>
      <c r="H10" s="12" t="s">
        <v>93</v>
      </c>
      <c r="I10" s="41" t="s">
        <v>94</v>
      </c>
      <c r="J10" s="41" t="s">
        <v>95</v>
      </c>
      <c r="K10" s="42" t="s">
        <v>92</v>
      </c>
      <c r="L10" s="66"/>
    </row>
    <row r="11" spans="1:12" ht="18" customHeight="1">
      <c r="A11" s="13">
        <f>soupiska!C11</f>
        <v>12</v>
      </c>
      <c r="B11" s="15"/>
      <c r="C11" s="14" t="str">
        <f>soupiska!E11</f>
        <v>Čechovský Marek</v>
      </c>
      <c r="D11" s="16">
        <v>0</v>
      </c>
      <c r="E11" s="16">
        <f aca="true" t="shared" si="0" ref="E11:E31">IF(D11=0,"",3*F11+2*G11+I11)</f>
      </c>
      <c r="F11" s="20"/>
      <c r="G11" s="20"/>
      <c r="H11" s="20"/>
      <c r="I11" s="45"/>
      <c r="J11" s="45" t="str">
        <f aca="true" t="shared" si="1" ref="J11:J31">IF(AND(H11=0,I11=0)," - ",ROUND(I11*100/H11,1))</f>
        <v> - </v>
      </c>
      <c r="K11" s="46"/>
      <c r="L11" s="66"/>
    </row>
    <row r="12" spans="1:12" ht="18" customHeight="1">
      <c r="A12" s="21">
        <f>soupiska!C12</f>
        <v>0</v>
      </c>
      <c r="B12" s="18"/>
      <c r="C12" s="19" t="str">
        <f>soupiska!E12</f>
        <v>Dostál Radek</v>
      </c>
      <c r="D12" s="20">
        <v>0</v>
      </c>
      <c r="E12" s="20">
        <f t="shared" si="0"/>
      </c>
      <c r="F12" s="20"/>
      <c r="G12" s="20"/>
      <c r="H12" s="20"/>
      <c r="I12" s="45"/>
      <c r="J12" s="45" t="str">
        <f t="shared" si="1"/>
        <v> - </v>
      </c>
      <c r="K12" s="46"/>
      <c r="L12" s="66"/>
    </row>
    <row r="13" spans="1:12" ht="18" customHeight="1">
      <c r="A13" s="21">
        <f>soupiska!C13</f>
        <v>14</v>
      </c>
      <c r="B13" s="18"/>
      <c r="C13" s="19" t="str">
        <f>soupiska!E13</f>
        <v>Ducháček Ludvík</v>
      </c>
      <c r="D13" s="20">
        <v>0</v>
      </c>
      <c r="E13" s="20">
        <f t="shared" si="0"/>
      </c>
      <c r="F13" s="20"/>
      <c r="G13" s="20"/>
      <c r="H13" s="20"/>
      <c r="I13" s="45"/>
      <c r="J13" s="45" t="str">
        <f t="shared" si="1"/>
        <v> - </v>
      </c>
      <c r="K13" s="46"/>
      <c r="L13" s="66"/>
    </row>
    <row r="14" spans="1:12" ht="18" customHeight="1">
      <c r="A14" s="21">
        <f>soupiska!C14</f>
        <v>20</v>
      </c>
      <c r="B14" s="18"/>
      <c r="C14" s="19" t="str">
        <f>soupiska!E14</f>
        <v>Dvořák Milan</v>
      </c>
      <c r="D14" s="20">
        <v>0</v>
      </c>
      <c r="E14" s="20">
        <f t="shared" si="0"/>
      </c>
      <c r="F14" s="20"/>
      <c r="G14" s="20"/>
      <c r="H14" s="20"/>
      <c r="I14" s="45"/>
      <c r="J14" s="45" t="str">
        <f t="shared" si="1"/>
        <v> - </v>
      </c>
      <c r="K14" s="46"/>
      <c r="L14" s="66"/>
    </row>
    <row r="15" spans="1:12" ht="18" customHeight="1">
      <c r="A15" s="21">
        <f>soupiska!C15</f>
        <v>4</v>
      </c>
      <c r="B15" s="18"/>
      <c r="C15" s="19" t="str">
        <f>soupiska!E15</f>
        <v>Fiksa Ondřej</v>
      </c>
      <c r="D15" s="20">
        <v>0</v>
      </c>
      <c r="E15" s="20">
        <f t="shared" si="0"/>
      </c>
      <c r="F15" s="20"/>
      <c r="G15" s="20"/>
      <c r="H15" s="20"/>
      <c r="I15" s="45"/>
      <c r="J15" s="45" t="str">
        <f t="shared" si="1"/>
        <v> - </v>
      </c>
      <c r="K15" s="46"/>
      <c r="L15" s="66"/>
    </row>
    <row r="16" spans="1:12" ht="18" customHeight="1">
      <c r="A16" s="21">
        <f>soupiska!C16</f>
        <v>15</v>
      </c>
      <c r="B16" s="18"/>
      <c r="C16" s="19" t="str">
        <f>soupiska!E16</f>
        <v>Hedvičák Jaroslav</v>
      </c>
      <c r="D16" s="20">
        <v>0</v>
      </c>
      <c r="E16" s="20">
        <f t="shared" si="0"/>
      </c>
      <c r="F16" s="20"/>
      <c r="G16" s="20"/>
      <c r="H16" s="20"/>
      <c r="I16" s="45"/>
      <c r="J16" s="45" t="str">
        <f t="shared" si="1"/>
        <v> - </v>
      </c>
      <c r="K16" s="46"/>
      <c r="L16" s="66"/>
    </row>
    <row r="17" spans="1:12" ht="18" customHeight="1">
      <c r="A17" s="21">
        <f>soupiska!C17</f>
        <v>10</v>
      </c>
      <c r="B17" s="18"/>
      <c r="C17" s="19" t="str">
        <f>soupiska!E17</f>
        <v>Krontorád Pavel</v>
      </c>
      <c r="D17" s="20">
        <v>0</v>
      </c>
      <c r="E17" s="20">
        <f t="shared" si="0"/>
      </c>
      <c r="F17" s="20"/>
      <c r="G17" s="20"/>
      <c r="H17" s="20"/>
      <c r="I17" s="45"/>
      <c r="J17" s="45" t="str">
        <f t="shared" si="1"/>
        <v> - </v>
      </c>
      <c r="K17" s="46"/>
      <c r="L17" s="66"/>
    </row>
    <row r="18" spans="1:12" ht="18" customHeight="1">
      <c r="A18" s="21">
        <f>soupiska!C18</f>
        <v>7</v>
      </c>
      <c r="B18" s="18"/>
      <c r="C18" s="19" t="str">
        <f>soupiska!E18</f>
        <v>Krontorád Vít</v>
      </c>
      <c r="D18" s="20">
        <v>0</v>
      </c>
      <c r="E18" s="20">
        <f t="shared" si="0"/>
      </c>
      <c r="F18" s="20"/>
      <c r="G18" s="20"/>
      <c r="H18" s="20"/>
      <c r="I18" s="45"/>
      <c r="J18" s="45" t="str">
        <f t="shared" si="1"/>
        <v> - </v>
      </c>
      <c r="K18" s="46"/>
      <c r="L18" s="66"/>
    </row>
    <row r="19" spans="1:12" ht="18" customHeight="1">
      <c r="A19" s="21">
        <f>soupiska!C19</f>
        <v>6</v>
      </c>
      <c r="B19" s="18"/>
      <c r="C19" s="19" t="str">
        <f>soupiska!E19</f>
        <v>Krška Josef</v>
      </c>
      <c r="D19" s="20">
        <v>0</v>
      </c>
      <c r="E19" s="20">
        <f t="shared" si="0"/>
      </c>
      <c r="F19" s="20"/>
      <c r="G19" s="20"/>
      <c r="H19" s="20"/>
      <c r="I19" s="45"/>
      <c r="J19" s="45" t="str">
        <f t="shared" si="1"/>
        <v> - </v>
      </c>
      <c r="K19" s="46"/>
      <c r="L19" s="66"/>
    </row>
    <row r="20" spans="1:12" ht="18" customHeight="1">
      <c r="A20" s="21">
        <f>soupiska!C20</f>
        <v>18</v>
      </c>
      <c r="B20" s="18"/>
      <c r="C20" s="19" t="str">
        <f>soupiska!E20</f>
        <v>Maca Radek</v>
      </c>
      <c r="D20" s="20">
        <v>0</v>
      </c>
      <c r="E20" s="20">
        <f t="shared" si="0"/>
      </c>
      <c r="F20" s="20"/>
      <c r="G20" s="20"/>
      <c r="H20" s="20"/>
      <c r="I20" s="45"/>
      <c r="J20" s="45" t="str">
        <f t="shared" si="1"/>
        <v> - </v>
      </c>
      <c r="K20" s="46"/>
      <c r="L20" s="66"/>
    </row>
    <row r="21" spans="1:12" ht="18" customHeight="1">
      <c r="A21" s="21">
        <f>soupiska!C21</f>
        <v>17</v>
      </c>
      <c r="B21" s="18"/>
      <c r="C21" s="19" t="str">
        <f>soupiska!E21</f>
        <v>Müller Tomáš</v>
      </c>
      <c r="D21" s="20">
        <v>0</v>
      </c>
      <c r="E21" s="20">
        <f t="shared" si="0"/>
      </c>
      <c r="F21" s="20"/>
      <c r="G21" s="20"/>
      <c r="H21" s="20"/>
      <c r="I21" s="45"/>
      <c r="J21" s="45" t="str">
        <f t="shared" si="1"/>
        <v> - </v>
      </c>
      <c r="K21" s="46"/>
      <c r="L21" s="66"/>
    </row>
    <row r="22" spans="1:12" ht="18" customHeight="1">
      <c r="A22" s="21">
        <f>soupiska!C22</f>
        <v>17</v>
      </c>
      <c r="B22" s="18"/>
      <c r="C22" s="19" t="str">
        <f>soupiska!E22</f>
        <v>Müller Petr</v>
      </c>
      <c r="D22" s="20">
        <v>0</v>
      </c>
      <c r="E22" s="20">
        <f t="shared" si="0"/>
      </c>
      <c r="F22" s="20"/>
      <c r="G22" s="20"/>
      <c r="H22" s="20"/>
      <c r="I22" s="45"/>
      <c r="J22" s="45" t="str">
        <f t="shared" si="1"/>
        <v> - </v>
      </c>
      <c r="K22" s="46"/>
      <c r="L22" s="66"/>
    </row>
    <row r="23" spans="1:12" ht="18" customHeight="1">
      <c r="A23" s="21">
        <f>soupiska!C23</f>
        <v>16</v>
      </c>
      <c r="B23" s="18"/>
      <c r="C23" s="19" t="str">
        <f>soupiska!E23</f>
        <v>Nepustil Petr</v>
      </c>
      <c r="D23" s="20">
        <v>0</v>
      </c>
      <c r="E23" s="20">
        <f t="shared" si="0"/>
      </c>
      <c r="F23" s="20"/>
      <c r="G23" s="20"/>
      <c r="H23" s="20"/>
      <c r="I23" s="45"/>
      <c r="J23" s="45" t="str">
        <f t="shared" si="1"/>
        <v> - </v>
      </c>
      <c r="K23" s="46"/>
      <c r="L23" s="66"/>
    </row>
    <row r="24" spans="1:12" ht="18" customHeight="1">
      <c r="A24" s="21">
        <f>soupiska!C24</f>
        <v>8</v>
      </c>
      <c r="B24" s="18"/>
      <c r="C24" s="19" t="str">
        <f>soupiska!E24</f>
        <v>Petr Martin</v>
      </c>
      <c r="D24" s="20">
        <v>0</v>
      </c>
      <c r="E24" s="20">
        <f t="shared" si="0"/>
      </c>
      <c r="F24" s="20"/>
      <c r="G24" s="20"/>
      <c r="H24" s="20"/>
      <c r="I24" s="45"/>
      <c r="J24" s="45" t="str">
        <f t="shared" si="1"/>
        <v> - </v>
      </c>
      <c r="K24" s="46"/>
      <c r="L24" s="66"/>
    </row>
    <row r="25" spans="1:12" ht="18" customHeight="1">
      <c r="A25" s="21">
        <f>soupiska!C25</f>
        <v>0</v>
      </c>
      <c r="B25" s="18"/>
      <c r="C25" s="19" t="str">
        <f>soupiska!E25</f>
        <v>Teplý Petr</v>
      </c>
      <c r="D25" s="20">
        <v>0</v>
      </c>
      <c r="E25" s="20">
        <f t="shared" si="0"/>
      </c>
      <c r="F25" s="20"/>
      <c r="G25" s="20"/>
      <c r="H25" s="20"/>
      <c r="I25" s="45"/>
      <c r="J25" s="45" t="str">
        <f t="shared" si="1"/>
        <v> - </v>
      </c>
      <c r="K25" s="46"/>
      <c r="L25" s="66"/>
    </row>
    <row r="26" spans="1:12" ht="18" customHeight="1">
      <c r="A26" s="21">
        <f>soupiska!C26</f>
        <v>9</v>
      </c>
      <c r="B26" s="18"/>
      <c r="C26" s="19" t="str">
        <f>soupiska!E26</f>
        <v>Rychtář Jan</v>
      </c>
      <c r="D26" s="20">
        <v>0</v>
      </c>
      <c r="E26" s="20">
        <f t="shared" si="0"/>
      </c>
      <c r="F26" s="20"/>
      <c r="G26" s="20"/>
      <c r="H26" s="20"/>
      <c r="I26" s="45"/>
      <c r="J26" s="45" t="str">
        <f t="shared" si="1"/>
        <v> - </v>
      </c>
      <c r="K26" s="46"/>
      <c r="L26" s="66"/>
    </row>
    <row r="27" spans="1:12" ht="18" customHeight="1">
      <c r="A27" s="21">
        <f>soupiska!C27</f>
        <v>14</v>
      </c>
      <c r="B27" s="18"/>
      <c r="C27" s="19" t="str">
        <f>soupiska!E27</f>
        <v>Slezák Jakub</v>
      </c>
      <c r="D27" s="20">
        <v>0</v>
      </c>
      <c r="E27" s="20">
        <f t="shared" si="0"/>
      </c>
      <c r="F27" s="20"/>
      <c r="G27" s="20"/>
      <c r="H27" s="20"/>
      <c r="I27" s="45"/>
      <c r="J27" s="45" t="str">
        <f t="shared" si="1"/>
        <v> - </v>
      </c>
      <c r="K27" s="46"/>
      <c r="L27" s="66"/>
    </row>
    <row r="28" spans="1:12" ht="18" customHeight="1">
      <c r="A28" s="21">
        <f>soupiska!C28</f>
        <v>5</v>
      </c>
      <c r="B28" s="18"/>
      <c r="C28" s="19" t="str">
        <f>soupiska!E28</f>
        <v>Straka Tomáš</v>
      </c>
      <c r="D28" s="20">
        <v>0</v>
      </c>
      <c r="E28" s="20">
        <f t="shared" si="0"/>
      </c>
      <c r="F28" s="20"/>
      <c r="G28" s="20"/>
      <c r="H28" s="20"/>
      <c r="I28" s="45"/>
      <c r="J28" s="45" t="str">
        <f t="shared" si="1"/>
        <v> - </v>
      </c>
      <c r="K28" s="46"/>
      <c r="L28" s="66"/>
    </row>
    <row r="29" spans="1:12" ht="18" customHeight="1">
      <c r="A29" s="21">
        <f>soupiska!C29</f>
        <v>21</v>
      </c>
      <c r="B29" s="18"/>
      <c r="C29" s="19" t="str">
        <f>soupiska!E29</f>
        <v>Stríž Rostislav</v>
      </c>
      <c r="D29" s="20">
        <v>0</v>
      </c>
      <c r="E29" s="20">
        <f t="shared" si="0"/>
      </c>
      <c r="F29" s="20"/>
      <c r="G29" s="20"/>
      <c r="H29" s="20"/>
      <c r="I29" s="45"/>
      <c r="J29" s="45" t="str">
        <f t="shared" si="1"/>
        <v> - </v>
      </c>
      <c r="K29" s="46"/>
      <c r="L29" s="66"/>
    </row>
    <row r="30" spans="1:12" ht="18" customHeight="1">
      <c r="A30" s="21">
        <f>soupiska!C30</f>
        <v>0</v>
      </c>
      <c r="B30" s="18"/>
      <c r="C30" s="19" t="str">
        <f>soupiska!E30</f>
        <v>Šulc Michal</v>
      </c>
      <c r="D30" s="20">
        <v>0</v>
      </c>
      <c r="E30" s="20">
        <f t="shared" si="0"/>
      </c>
      <c r="F30" s="20"/>
      <c r="G30" s="20"/>
      <c r="H30" s="20"/>
      <c r="I30" s="45"/>
      <c r="J30" s="45" t="str">
        <f t="shared" si="1"/>
        <v> - </v>
      </c>
      <c r="K30" s="46"/>
      <c r="L30" s="66"/>
    </row>
    <row r="31" spans="1:12" ht="18" customHeight="1" thickBot="1">
      <c r="A31" s="21">
        <f>soupiska!C31</f>
        <v>0</v>
      </c>
      <c r="B31" s="18"/>
      <c r="C31" s="19" t="str">
        <f>soupiska!E31</f>
        <v>Trojan Pavel</v>
      </c>
      <c r="D31" s="20">
        <v>0</v>
      </c>
      <c r="E31" s="20">
        <f t="shared" si="0"/>
      </c>
      <c r="F31" s="20"/>
      <c r="G31" s="20"/>
      <c r="H31" s="20"/>
      <c r="I31" s="45"/>
      <c r="J31" s="45" t="str">
        <f t="shared" si="1"/>
        <v> - </v>
      </c>
      <c r="K31" s="46"/>
      <c r="L31" s="66"/>
    </row>
    <row r="32" spans="1:12" ht="18" customHeight="1" thickBot="1" thickTop="1">
      <c r="A32" s="47"/>
      <c r="B32" s="48"/>
      <c r="C32" s="49" t="s">
        <v>96</v>
      </c>
      <c r="D32" s="50">
        <f aca="true" t="shared" si="2" ref="D32:I32">SUM(D11:D31)</f>
        <v>0</v>
      </c>
      <c r="E32" s="50">
        <f t="shared" si="2"/>
        <v>0</v>
      </c>
      <c r="F32" s="50">
        <f t="shared" si="2"/>
        <v>0</v>
      </c>
      <c r="G32" s="50">
        <f t="shared" si="2"/>
        <v>0</v>
      </c>
      <c r="H32" s="50">
        <f t="shared" si="2"/>
        <v>0</v>
      </c>
      <c r="I32" s="51">
        <f t="shared" si="2"/>
        <v>0</v>
      </c>
      <c r="J32" s="51" t="e">
        <f>IF(H32="0","0",ROUND(I32*100/H32,1))</f>
        <v>#DIV/0!</v>
      </c>
      <c r="K32" s="52">
        <f>SUM(K11:K31)</f>
        <v>0</v>
      </c>
      <c r="L32" s="66"/>
    </row>
    <row r="33" spans="1:12" ht="18" customHeight="1">
      <c r="A33" s="55"/>
      <c r="B33" s="55"/>
      <c r="C33" s="55"/>
      <c r="D33" s="56"/>
      <c r="E33" s="56"/>
      <c r="F33" s="56"/>
      <c r="G33" s="56"/>
      <c r="H33" s="56"/>
      <c r="I33" s="56"/>
      <c r="J33" s="56"/>
      <c r="K33" s="56"/>
      <c r="L33" s="78"/>
    </row>
    <row r="34" spans="1:11" ht="18" customHeight="1" thickBot="1">
      <c r="A34" s="55"/>
      <c r="B34" s="55"/>
      <c r="C34" s="55"/>
      <c r="D34" s="56"/>
      <c r="E34" s="56"/>
      <c r="F34" s="56"/>
      <c r="G34" s="56"/>
      <c r="H34" s="56"/>
      <c r="I34" s="56"/>
      <c r="J34" s="56"/>
      <c r="K34" s="56"/>
    </row>
    <row r="35" spans="1:12" ht="18" customHeight="1" thickBot="1">
      <c r="A35" s="57"/>
      <c r="B35" s="58"/>
      <c r="C35" s="59" t="s">
        <v>97</v>
      </c>
      <c r="D35" s="60">
        <f>D53</f>
        <v>0</v>
      </c>
      <c r="E35" s="60">
        <f>F35*3+G35*2+I35</f>
        <v>0</v>
      </c>
      <c r="F35" s="60">
        <f>F53</f>
        <v>0</v>
      </c>
      <c r="G35" s="60">
        <f>G53</f>
        <v>0</v>
      </c>
      <c r="H35" s="60">
        <f>H53</f>
        <v>0</v>
      </c>
      <c r="I35" s="61">
        <f>I53</f>
        <v>0</v>
      </c>
      <c r="J35" s="61" t="e">
        <f>IF(H35="0","0",ROUND(I35*100/H35,1))</f>
        <v>#DIV/0!</v>
      </c>
      <c r="K35" s="62">
        <f>K53</f>
        <v>0</v>
      </c>
      <c r="L35" s="66"/>
    </row>
    <row r="36" spans="1:11" ht="15.75" thickTop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9" spans="1:11" ht="15">
      <c r="A39" s="33" t="s">
        <v>85</v>
      </c>
      <c r="B39" s="34"/>
      <c r="C39" s="34"/>
      <c r="D39" s="35"/>
      <c r="E39" s="36" t="s">
        <v>86</v>
      </c>
      <c r="F39" s="36" t="s">
        <v>87</v>
      </c>
      <c r="G39" s="36" t="s">
        <v>88</v>
      </c>
      <c r="H39" s="37" t="s">
        <v>89</v>
      </c>
      <c r="I39" s="38"/>
      <c r="J39" s="38"/>
      <c r="K39" s="39" t="s">
        <v>90</v>
      </c>
    </row>
    <row r="40" spans="1:11" ht="15.75" thickBot="1">
      <c r="A40" s="9" t="s">
        <v>32</v>
      </c>
      <c r="B40" s="11"/>
      <c r="C40" s="10" t="s">
        <v>33</v>
      </c>
      <c r="D40" s="12" t="s">
        <v>91</v>
      </c>
      <c r="E40" s="12" t="s">
        <v>92</v>
      </c>
      <c r="F40" s="40"/>
      <c r="G40" s="40"/>
      <c r="H40" s="12" t="s">
        <v>93</v>
      </c>
      <c r="I40" s="41" t="s">
        <v>94</v>
      </c>
      <c r="J40" s="41" t="s">
        <v>95</v>
      </c>
      <c r="K40" s="42" t="s">
        <v>92</v>
      </c>
    </row>
    <row r="41" spans="1:11" ht="15">
      <c r="A41" s="21"/>
      <c r="B41" s="18"/>
      <c r="C41" s="19" t="s">
        <v>98</v>
      </c>
      <c r="D41" s="20"/>
      <c r="E41" s="20" t="str">
        <f aca="true" t="shared" si="3" ref="E41:E52">IF(D41=0," - ",3*F41+2*G41+I41)</f>
        <v> - </v>
      </c>
      <c r="F41" s="20"/>
      <c r="G41" s="20"/>
      <c r="H41" s="20"/>
      <c r="I41" s="45"/>
      <c r="J41" s="45" t="str">
        <f aca="true" t="shared" si="4" ref="J41:J52">IF(AND(H41=0,I41=0)," - ",ROUND(I41*100/H41,1))</f>
        <v> - </v>
      </c>
      <c r="K41" s="46"/>
    </row>
    <row r="42" spans="1:11" ht="15">
      <c r="A42" s="21"/>
      <c r="B42" s="18"/>
      <c r="C42" s="19"/>
      <c r="D42" s="20"/>
      <c r="E42" s="20" t="str">
        <f t="shared" si="3"/>
        <v> - </v>
      </c>
      <c r="F42" s="20"/>
      <c r="G42" s="20"/>
      <c r="H42" s="20"/>
      <c r="I42" s="45"/>
      <c r="J42" s="45" t="str">
        <f t="shared" si="4"/>
        <v> - </v>
      </c>
      <c r="K42" s="46"/>
    </row>
    <row r="43" spans="1:11" ht="15">
      <c r="A43" s="21"/>
      <c r="B43" s="18"/>
      <c r="C43" s="19"/>
      <c r="D43" s="20"/>
      <c r="E43" s="20" t="str">
        <f t="shared" si="3"/>
        <v> - </v>
      </c>
      <c r="F43" s="20"/>
      <c r="G43" s="20"/>
      <c r="H43" s="20"/>
      <c r="I43" s="45"/>
      <c r="J43" s="45" t="str">
        <f t="shared" si="4"/>
        <v> - </v>
      </c>
      <c r="K43" s="46"/>
    </row>
    <row r="44" spans="1:11" ht="15">
      <c r="A44" s="21"/>
      <c r="B44" s="18"/>
      <c r="C44" s="19"/>
      <c r="D44" s="20"/>
      <c r="E44" s="20" t="str">
        <f t="shared" si="3"/>
        <v> - </v>
      </c>
      <c r="F44" s="20"/>
      <c r="G44" s="20"/>
      <c r="H44" s="20"/>
      <c r="I44" s="45"/>
      <c r="J44" s="45" t="str">
        <f t="shared" si="4"/>
        <v> - </v>
      </c>
      <c r="K44" s="46"/>
    </row>
    <row r="45" spans="1:11" ht="15">
      <c r="A45" s="21"/>
      <c r="B45" s="18"/>
      <c r="C45" s="19"/>
      <c r="D45" s="20"/>
      <c r="E45" s="20" t="str">
        <f t="shared" si="3"/>
        <v> - </v>
      </c>
      <c r="F45" s="20"/>
      <c r="G45" s="20"/>
      <c r="H45" s="20"/>
      <c r="I45" s="45"/>
      <c r="J45" s="45" t="str">
        <f t="shared" si="4"/>
        <v> - </v>
      </c>
      <c r="K45" s="46"/>
    </row>
    <row r="46" spans="1:11" ht="15">
      <c r="A46" s="17"/>
      <c r="B46" s="18"/>
      <c r="C46" s="19"/>
      <c r="D46" s="20"/>
      <c r="E46" s="20" t="str">
        <f t="shared" si="3"/>
        <v> - </v>
      </c>
      <c r="F46" s="20"/>
      <c r="G46" s="20"/>
      <c r="H46" s="20"/>
      <c r="I46" s="45"/>
      <c r="J46" s="45" t="str">
        <f t="shared" si="4"/>
        <v> - </v>
      </c>
      <c r="K46" s="46"/>
    </row>
    <row r="47" spans="1:11" ht="15">
      <c r="A47" s="21"/>
      <c r="B47" s="18"/>
      <c r="C47" s="19"/>
      <c r="D47" s="20"/>
      <c r="E47" s="20" t="str">
        <f t="shared" si="3"/>
        <v> - </v>
      </c>
      <c r="F47" s="20"/>
      <c r="G47" s="20"/>
      <c r="H47" s="20"/>
      <c r="I47" s="45"/>
      <c r="J47" s="45" t="str">
        <f t="shared" si="4"/>
        <v> - </v>
      </c>
      <c r="K47" s="46"/>
    </row>
    <row r="48" spans="1:11" ht="15">
      <c r="A48" s="21"/>
      <c r="B48" s="18"/>
      <c r="C48" s="19"/>
      <c r="D48" s="20"/>
      <c r="E48" s="20" t="str">
        <f t="shared" si="3"/>
        <v> - </v>
      </c>
      <c r="F48" s="20"/>
      <c r="G48" s="20"/>
      <c r="H48" s="20"/>
      <c r="I48" s="45"/>
      <c r="J48" s="45" t="str">
        <f t="shared" si="4"/>
        <v> - </v>
      </c>
      <c r="K48" s="46"/>
    </row>
    <row r="49" spans="1:11" ht="15">
      <c r="A49" s="21"/>
      <c r="B49" s="18"/>
      <c r="C49" s="19"/>
      <c r="D49" s="20"/>
      <c r="E49" s="20" t="str">
        <f t="shared" si="3"/>
        <v> - </v>
      </c>
      <c r="F49" s="20"/>
      <c r="G49" s="20"/>
      <c r="H49" s="20"/>
      <c r="I49" s="45"/>
      <c r="J49" s="45" t="str">
        <f t="shared" si="4"/>
        <v> - </v>
      </c>
      <c r="K49" s="46"/>
    </row>
    <row r="50" spans="1:11" ht="15">
      <c r="A50" s="21"/>
      <c r="B50" s="18"/>
      <c r="C50" s="19"/>
      <c r="D50" s="20"/>
      <c r="E50" s="20" t="str">
        <f t="shared" si="3"/>
        <v> - </v>
      </c>
      <c r="F50" s="20"/>
      <c r="G50" s="20"/>
      <c r="H50" s="20"/>
      <c r="I50" s="45"/>
      <c r="J50" s="45" t="str">
        <f t="shared" si="4"/>
        <v> - </v>
      </c>
      <c r="K50" s="46"/>
    </row>
    <row r="51" spans="1:11" ht="15">
      <c r="A51" s="21"/>
      <c r="B51" s="18"/>
      <c r="C51" s="19"/>
      <c r="D51" s="20"/>
      <c r="E51" s="20" t="str">
        <f t="shared" si="3"/>
        <v> - </v>
      </c>
      <c r="F51" s="20"/>
      <c r="G51" s="20"/>
      <c r="H51" s="20"/>
      <c r="I51" s="45"/>
      <c r="J51" s="45" t="str">
        <f t="shared" si="4"/>
        <v> - </v>
      </c>
      <c r="K51" s="46"/>
    </row>
    <row r="52" spans="1:11" ht="15.75" thickBot="1">
      <c r="A52" s="21"/>
      <c r="B52" s="18"/>
      <c r="C52" s="18"/>
      <c r="D52" s="20"/>
      <c r="E52" s="20" t="str">
        <f t="shared" si="3"/>
        <v> - </v>
      </c>
      <c r="F52" s="20"/>
      <c r="G52" s="20"/>
      <c r="H52" s="20"/>
      <c r="I52" s="45"/>
      <c r="J52" s="45" t="str">
        <f t="shared" si="4"/>
        <v> - </v>
      </c>
      <c r="K52" s="46"/>
    </row>
    <row r="53" spans="1:11" ht="19.5" thickBot="1" thickTop="1">
      <c r="A53" s="47"/>
      <c r="B53" s="48"/>
      <c r="C53" s="49" t="s">
        <v>96</v>
      </c>
      <c r="D53" s="50">
        <f aca="true" t="shared" si="5" ref="D53:I53">SUM(D41:D52)</f>
        <v>0</v>
      </c>
      <c r="E53" s="50">
        <f t="shared" si="5"/>
        <v>0</v>
      </c>
      <c r="F53" s="50">
        <f t="shared" si="5"/>
        <v>0</v>
      </c>
      <c r="G53" s="50">
        <f t="shared" si="5"/>
        <v>0</v>
      </c>
      <c r="H53" s="50">
        <f t="shared" si="5"/>
        <v>0</v>
      </c>
      <c r="I53" s="51">
        <f t="shared" si="5"/>
        <v>0</v>
      </c>
      <c r="J53" s="51" t="e">
        <f>IF(H53=" - "," - ",ROUND(I53*100/H53,1))</f>
        <v>#DIV/0!</v>
      </c>
      <c r="K53" s="52">
        <f>SUM(K41:K52)</f>
        <v>0</v>
      </c>
    </row>
    <row r="65" spans="1:7" ht="15.75">
      <c r="A65" s="68"/>
      <c r="B65" s="68"/>
      <c r="C65" s="68"/>
      <c r="D65" s="68"/>
      <c r="E65" s="68"/>
      <c r="F65" s="68"/>
      <c r="G65" s="68"/>
    </row>
    <row r="68" ht="20.25">
      <c r="A68" s="69"/>
    </row>
    <row r="84" spans="1:7" ht="18">
      <c r="A84" s="70"/>
      <c r="B84" s="70"/>
      <c r="C84" s="70"/>
      <c r="D84" s="70"/>
      <c r="E84" s="70"/>
      <c r="F84" s="70"/>
      <c r="G84" s="70"/>
    </row>
    <row r="87" spans="1:8" ht="23.25">
      <c r="A87" s="71"/>
      <c r="D87" s="72"/>
      <c r="E87" s="72"/>
      <c r="F87" s="72"/>
      <c r="G87" s="72"/>
      <c r="H87" s="72"/>
    </row>
    <row r="88" spans="4:8" ht="15">
      <c r="D88" s="72"/>
      <c r="E88" s="72"/>
      <c r="F88" s="72"/>
      <c r="G88" s="72"/>
      <c r="H88" s="72"/>
    </row>
    <row r="89" spans="1:8" ht="18">
      <c r="A89" s="73"/>
      <c r="B89" s="73"/>
      <c r="C89" s="73"/>
      <c r="D89" s="73"/>
      <c r="E89" s="73"/>
      <c r="F89" s="73"/>
      <c r="G89" s="73"/>
      <c r="H89" s="74"/>
    </row>
    <row r="90" spans="1:8" ht="18">
      <c r="A90" s="73"/>
      <c r="B90" s="73"/>
      <c r="C90" s="73"/>
      <c r="D90" s="73"/>
      <c r="E90" s="73"/>
      <c r="F90" s="73"/>
      <c r="G90" s="73"/>
      <c r="H90" s="74"/>
    </row>
    <row r="91" spans="1:8" ht="18">
      <c r="A91" s="73"/>
      <c r="B91" s="73"/>
      <c r="C91" s="73"/>
      <c r="D91" s="73"/>
      <c r="E91" s="73"/>
      <c r="F91" s="73"/>
      <c r="G91" s="73"/>
      <c r="H91" s="74"/>
    </row>
    <row r="92" ht="15">
      <c r="H92" s="72"/>
    </row>
    <row r="93" ht="15">
      <c r="H93" s="72"/>
    </row>
    <row r="94" ht="15">
      <c r="H94" s="72"/>
    </row>
    <row r="95" ht="15">
      <c r="H95" s="72"/>
    </row>
    <row r="96" ht="15">
      <c r="H96" s="72"/>
    </row>
    <row r="97" ht="15">
      <c r="H97" s="72"/>
    </row>
    <row r="98" ht="15">
      <c r="H98" s="72"/>
    </row>
    <row r="99" ht="15">
      <c r="H99" s="72"/>
    </row>
    <row r="100" ht="15">
      <c r="H100" s="72"/>
    </row>
    <row r="101" ht="15">
      <c r="H101" s="72"/>
    </row>
    <row r="102" ht="15">
      <c r="H102" s="72"/>
    </row>
    <row r="103" spans="1:8" ht="18">
      <c r="A103" s="70"/>
      <c r="B103" s="70"/>
      <c r="C103" s="70"/>
      <c r="D103" s="70"/>
      <c r="E103" s="70"/>
      <c r="F103" s="70"/>
      <c r="G103" s="70"/>
      <c r="H103" s="70"/>
    </row>
    <row r="106" spans="1:7" ht="20.25">
      <c r="A106" s="69"/>
      <c r="B106" s="69"/>
      <c r="D106" s="72"/>
      <c r="E106" s="72"/>
      <c r="F106" s="72"/>
      <c r="G106" s="72"/>
    </row>
    <row r="107" spans="4:7" ht="15">
      <c r="D107" s="72"/>
      <c r="E107" s="72"/>
      <c r="F107" s="72"/>
      <c r="G107" s="72"/>
    </row>
    <row r="122" spans="1:7" ht="18">
      <c r="A122" s="70"/>
      <c r="B122" s="70"/>
      <c r="C122" s="70"/>
      <c r="D122" s="70"/>
      <c r="E122" s="70"/>
      <c r="F122" s="70"/>
      <c r="G122" s="70"/>
    </row>
    <row r="125" ht="20.25">
      <c r="A125" s="69"/>
    </row>
    <row r="141" spans="1:7" ht="18">
      <c r="A141" s="70"/>
      <c r="B141" s="70"/>
      <c r="C141" s="70"/>
      <c r="D141" s="70"/>
      <c r="E141" s="70"/>
      <c r="F141" s="70"/>
      <c r="G141" s="70"/>
    </row>
    <row r="144" spans="1:7" ht="20.25">
      <c r="A144" s="69"/>
      <c r="D144" s="72"/>
      <c r="E144" s="72"/>
      <c r="F144" s="72"/>
      <c r="G144" s="72"/>
    </row>
    <row r="145" spans="4:7" ht="15">
      <c r="D145" s="72"/>
      <c r="E145" s="72"/>
      <c r="F145" s="72"/>
      <c r="G145" s="72"/>
    </row>
    <row r="160" spans="1:7" ht="18">
      <c r="A160" s="70"/>
      <c r="B160" s="70"/>
      <c r="C160" s="70"/>
      <c r="D160" s="70"/>
      <c r="E160" s="70"/>
      <c r="F160" s="70"/>
      <c r="G160" s="70"/>
    </row>
  </sheetData>
  <sheetProtection/>
  <printOptions/>
  <pageMargins left="0.75" right="0.75" top="1" bottom="1" header="0.5118055555555556" footer="0.5118055555555556"/>
  <pageSetup fitToHeight="1" fitToWidth="1" horizontalDpi="300" verticalDpi="300" orientation="portrait" paperSize="9" scale="7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List31">
    <pageSetUpPr fitToPage="1"/>
  </sheetPr>
  <dimension ref="A1:L160"/>
  <sheetViews>
    <sheetView showGridLines="0" zoomScale="75" zoomScaleNormal="75" zoomScalePageLayoutView="0" workbookViewId="0" topLeftCell="A2">
      <selection activeCell="E11" sqref="E11"/>
    </sheetView>
  </sheetViews>
  <sheetFormatPr defaultColWidth="9.796875" defaultRowHeight="15.75"/>
  <cols>
    <col min="1" max="1" width="6.19921875" style="22" customWidth="1"/>
    <col min="2" max="2" width="1.8984375" style="22" customWidth="1"/>
    <col min="3" max="3" width="15.69921875" style="22" customWidth="1"/>
    <col min="4" max="4" width="5.296875" style="22" customWidth="1"/>
    <col min="5" max="5" width="8" style="22" customWidth="1"/>
    <col min="6" max="6" width="6.8984375" style="22" customWidth="1"/>
    <col min="7" max="7" width="8.796875" style="22" customWidth="1"/>
    <col min="8" max="8" width="6.09765625" style="22" customWidth="1"/>
    <col min="9" max="9" width="7.09765625" style="22" customWidth="1"/>
    <col min="10" max="10" width="5.796875" style="22" customWidth="1"/>
    <col min="11" max="11" width="6.8984375" style="22" customWidth="1"/>
    <col min="12" max="12" width="2.796875" style="22" customWidth="1"/>
    <col min="13" max="16384" width="9.796875" style="22" customWidth="1"/>
  </cols>
  <sheetData>
    <row r="1" ht="15">
      <c r="J1" s="23"/>
    </row>
    <row r="2" spans="1:8" ht="15">
      <c r="A2" s="22" t="s">
        <v>76</v>
      </c>
      <c r="D2" s="22" t="str">
        <f>rozpis!D45</f>
        <v>MA021</v>
      </c>
      <c r="F2" s="22" t="s">
        <v>77</v>
      </c>
      <c r="H2" s="22">
        <v>13</v>
      </c>
    </row>
    <row r="4" spans="1:9" ht="23.25">
      <c r="A4" s="24" t="s">
        <v>78</v>
      </c>
      <c r="E4" s="24" t="str">
        <f>rozpis!F45</f>
        <v>doma</v>
      </c>
      <c r="G4" s="24" t="s">
        <v>79</v>
      </c>
      <c r="I4" s="25">
        <f>rozpis!E45</f>
        <v>40601</v>
      </c>
    </row>
    <row r="5" spans="1:10" ht="30">
      <c r="A5" s="26" t="s">
        <v>80</v>
      </c>
      <c r="B5" s="27"/>
      <c r="C5" s="27" t="str">
        <f>rozpis!H45</f>
        <v>Rychnov</v>
      </c>
      <c r="F5" s="27"/>
      <c r="G5" s="28">
        <f>E32</f>
        <v>0</v>
      </c>
      <c r="H5" s="28" t="s">
        <v>81</v>
      </c>
      <c r="I5" s="28">
        <f>E35</f>
        <v>0</v>
      </c>
      <c r="J5" s="27"/>
    </row>
    <row r="6" spans="1:10" ht="30">
      <c r="A6" s="29">
        <f>IF(G5&gt;I5,1,0)</f>
        <v>0</v>
      </c>
      <c r="B6" s="27"/>
      <c r="C6" s="29">
        <f>IF(I5&gt;G5,1,0)</f>
        <v>0</v>
      </c>
      <c r="F6" s="30" t="s">
        <v>82</v>
      </c>
      <c r="G6" s="31"/>
      <c r="H6" s="31" t="s">
        <v>81</v>
      </c>
      <c r="I6" s="31"/>
      <c r="J6" s="32" t="s">
        <v>83</v>
      </c>
    </row>
    <row r="7" spans="1:4" ht="15">
      <c r="A7" s="22" t="s">
        <v>84</v>
      </c>
      <c r="C7" s="22" t="str">
        <f>rozpis!I45</f>
        <v>Večeřa</v>
      </c>
      <c r="D7" s="22" t="str">
        <f>rozpis!J45</f>
        <v>Dvořák F.</v>
      </c>
    </row>
    <row r="9" spans="1:12" ht="18" customHeight="1">
      <c r="A9" s="33" t="s">
        <v>85</v>
      </c>
      <c r="B9" s="34"/>
      <c r="C9" s="34"/>
      <c r="D9" s="35"/>
      <c r="E9" s="36" t="s">
        <v>86</v>
      </c>
      <c r="F9" s="36" t="s">
        <v>87</v>
      </c>
      <c r="G9" s="36" t="s">
        <v>88</v>
      </c>
      <c r="H9" s="37" t="s">
        <v>89</v>
      </c>
      <c r="I9" s="38"/>
      <c r="J9" s="38"/>
      <c r="K9" s="39" t="s">
        <v>90</v>
      </c>
      <c r="L9" s="66"/>
    </row>
    <row r="10" spans="1:12" ht="18" customHeight="1" thickBot="1">
      <c r="A10" s="9" t="s">
        <v>32</v>
      </c>
      <c r="B10" s="11"/>
      <c r="C10" s="10" t="s">
        <v>33</v>
      </c>
      <c r="D10" s="12" t="s">
        <v>91</v>
      </c>
      <c r="E10" s="12" t="s">
        <v>92</v>
      </c>
      <c r="F10" s="40"/>
      <c r="G10" s="40"/>
      <c r="H10" s="12" t="s">
        <v>93</v>
      </c>
      <c r="I10" s="41" t="s">
        <v>94</v>
      </c>
      <c r="J10" s="41" t="s">
        <v>95</v>
      </c>
      <c r="K10" s="42" t="s">
        <v>92</v>
      </c>
      <c r="L10" s="66"/>
    </row>
    <row r="11" spans="1:12" ht="18" customHeight="1">
      <c r="A11" s="13">
        <f>soupiska!C11</f>
        <v>12</v>
      </c>
      <c r="B11" s="15"/>
      <c r="C11" s="14" t="str">
        <f>soupiska!E11</f>
        <v>Čechovský Marek</v>
      </c>
      <c r="D11" s="16">
        <v>0</v>
      </c>
      <c r="E11" s="16">
        <f aca="true" t="shared" si="0" ref="E11:E31">IF(D11=0,"",3*F11+2*G11+I11)</f>
      </c>
      <c r="F11" s="20"/>
      <c r="G11" s="20"/>
      <c r="H11" s="20"/>
      <c r="I11" s="45"/>
      <c r="J11" s="45" t="str">
        <f aca="true" t="shared" si="1" ref="J11:J31">IF(AND(H11=0,I11=0)," - ",ROUND(I11*100/H11,1))</f>
        <v> - </v>
      </c>
      <c r="K11" s="46"/>
      <c r="L11" s="66"/>
    </row>
    <row r="12" spans="1:12" ht="18" customHeight="1">
      <c r="A12" s="21">
        <f>soupiska!C12</f>
        <v>0</v>
      </c>
      <c r="B12" s="18"/>
      <c r="C12" s="19" t="str">
        <f>soupiska!E12</f>
        <v>Dostál Radek</v>
      </c>
      <c r="D12" s="20">
        <v>0</v>
      </c>
      <c r="E12" s="20">
        <f t="shared" si="0"/>
      </c>
      <c r="F12" s="20"/>
      <c r="G12" s="20"/>
      <c r="H12" s="20"/>
      <c r="I12" s="45"/>
      <c r="J12" s="45" t="str">
        <f t="shared" si="1"/>
        <v> - </v>
      </c>
      <c r="K12" s="46"/>
      <c r="L12" s="66"/>
    </row>
    <row r="13" spans="1:12" ht="18" customHeight="1">
      <c r="A13" s="21">
        <f>soupiska!C13</f>
        <v>14</v>
      </c>
      <c r="B13" s="18"/>
      <c r="C13" s="19" t="str">
        <f>soupiska!E13</f>
        <v>Ducháček Ludvík</v>
      </c>
      <c r="D13" s="20">
        <v>0</v>
      </c>
      <c r="E13" s="20">
        <f t="shared" si="0"/>
      </c>
      <c r="F13" s="20"/>
      <c r="G13" s="20"/>
      <c r="H13" s="20"/>
      <c r="I13" s="45"/>
      <c r="J13" s="45" t="str">
        <f t="shared" si="1"/>
        <v> - </v>
      </c>
      <c r="K13" s="46"/>
      <c r="L13" s="66"/>
    </row>
    <row r="14" spans="1:12" ht="18" customHeight="1">
      <c r="A14" s="21">
        <f>soupiska!C14</f>
        <v>20</v>
      </c>
      <c r="B14" s="18"/>
      <c r="C14" s="19" t="str">
        <f>soupiska!E14</f>
        <v>Dvořák Milan</v>
      </c>
      <c r="D14" s="20">
        <v>0</v>
      </c>
      <c r="E14" s="20">
        <f t="shared" si="0"/>
      </c>
      <c r="F14" s="20"/>
      <c r="G14" s="20"/>
      <c r="H14" s="20"/>
      <c r="I14" s="45"/>
      <c r="J14" s="45" t="str">
        <f t="shared" si="1"/>
        <v> - </v>
      </c>
      <c r="K14" s="46"/>
      <c r="L14" s="66"/>
    </row>
    <row r="15" spans="1:12" ht="18" customHeight="1">
      <c r="A15" s="21">
        <f>soupiska!C15</f>
        <v>4</v>
      </c>
      <c r="B15" s="18"/>
      <c r="C15" s="19" t="str">
        <f>soupiska!E15</f>
        <v>Fiksa Ondřej</v>
      </c>
      <c r="D15" s="20">
        <v>0</v>
      </c>
      <c r="E15" s="20">
        <f t="shared" si="0"/>
      </c>
      <c r="F15" s="20"/>
      <c r="G15" s="20"/>
      <c r="H15" s="20"/>
      <c r="I15" s="45"/>
      <c r="J15" s="45" t="str">
        <f t="shared" si="1"/>
        <v> - </v>
      </c>
      <c r="K15" s="46"/>
      <c r="L15" s="66"/>
    </row>
    <row r="16" spans="1:12" ht="18" customHeight="1">
      <c r="A16" s="21">
        <f>soupiska!C16</f>
        <v>15</v>
      </c>
      <c r="B16" s="18"/>
      <c r="C16" s="19" t="str">
        <f>soupiska!E16</f>
        <v>Hedvičák Jaroslav</v>
      </c>
      <c r="D16" s="20">
        <v>0</v>
      </c>
      <c r="E16" s="20">
        <f t="shared" si="0"/>
      </c>
      <c r="F16" s="20"/>
      <c r="G16" s="20"/>
      <c r="H16" s="20"/>
      <c r="I16" s="45"/>
      <c r="J16" s="45" t="str">
        <f t="shared" si="1"/>
        <v> - </v>
      </c>
      <c r="K16" s="46"/>
      <c r="L16" s="66"/>
    </row>
    <row r="17" spans="1:12" ht="18" customHeight="1">
      <c r="A17" s="21">
        <f>soupiska!C17</f>
        <v>10</v>
      </c>
      <c r="B17" s="18"/>
      <c r="C17" s="19" t="str">
        <f>soupiska!E17</f>
        <v>Krontorád Pavel</v>
      </c>
      <c r="D17" s="20">
        <v>0</v>
      </c>
      <c r="E17" s="20">
        <f t="shared" si="0"/>
      </c>
      <c r="F17" s="20"/>
      <c r="G17" s="20"/>
      <c r="H17" s="20"/>
      <c r="I17" s="45"/>
      <c r="J17" s="45" t="str">
        <f t="shared" si="1"/>
        <v> - </v>
      </c>
      <c r="K17" s="46"/>
      <c r="L17" s="66"/>
    </row>
    <row r="18" spans="1:12" ht="18" customHeight="1">
      <c r="A18" s="21">
        <f>soupiska!C18</f>
        <v>7</v>
      </c>
      <c r="B18" s="18"/>
      <c r="C18" s="19" t="str">
        <f>soupiska!E18</f>
        <v>Krontorád Vít</v>
      </c>
      <c r="D18" s="20">
        <v>0</v>
      </c>
      <c r="E18" s="20">
        <f t="shared" si="0"/>
      </c>
      <c r="F18" s="20"/>
      <c r="G18" s="20"/>
      <c r="H18" s="20"/>
      <c r="I18" s="45"/>
      <c r="J18" s="45" t="str">
        <f t="shared" si="1"/>
        <v> - </v>
      </c>
      <c r="K18" s="46"/>
      <c r="L18" s="66"/>
    </row>
    <row r="19" spans="1:12" ht="18" customHeight="1">
      <c r="A19" s="21">
        <f>soupiska!C19</f>
        <v>6</v>
      </c>
      <c r="B19" s="18"/>
      <c r="C19" s="19" t="str">
        <f>soupiska!E19</f>
        <v>Krška Josef</v>
      </c>
      <c r="D19" s="20">
        <v>0</v>
      </c>
      <c r="E19" s="20">
        <f t="shared" si="0"/>
      </c>
      <c r="F19" s="20"/>
      <c r="G19" s="20"/>
      <c r="H19" s="20"/>
      <c r="I19" s="45"/>
      <c r="J19" s="45" t="str">
        <f t="shared" si="1"/>
        <v> - </v>
      </c>
      <c r="K19" s="46"/>
      <c r="L19" s="66"/>
    </row>
    <row r="20" spans="1:12" ht="18" customHeight="1">
      <c r="A20" s="21">
        <f>soupiska!C20</f>
        <v>18</v>
      </c>
      <c r="B20" s="18"/>
      <c r="C20" s="19" t="str">
        <f>soupiska!E20</f>
        <v>Maca Radek</v>
      </c>
      <c r="D20" s="20">
        <v>0</v>
      </c>
      <c r="E20" s="20">
        <f t="shared" si="0"/>
      </c>
      <c r="F20" s="20"/>
      <c r="G20" s="20"/>
      <c r="H20" s="20"/>
      <c r="I20" s="45"/>
      <c r="J20" s="45" t="str">
        <f t="shared" si="1"/>
        <v> - </v>
      </c>
      <c r="K20" s="46"/>
      <c r="L20" s="66"/>
    </row>
    <row r="21" spans="1:12" ht="18" customHeight="1">
      <c r="A21" s="21">
        <f>soupiska!C21</f>
        <v>17</v>
      </c>
      <c r="B21" s="18"/>
      <c r="C21" s="19" t="str">
        <f>soupiska!E21</f>
        <v>Müller Tomáš</v>
      </c>
      <c r="D21" s="20">
        <v>0</v>
      </c>
      <c r="E21" s="20">
        <f t="shared" si="0"/>
      </c>
      <c r="F21" s="20"/>
      <c r="G21" s="20"/>
      <c r="H21" s="20"/>
      <c r="I21" s="45"/>
      <c r="J21" s="45" t="str">
        <f t="shared" si="1"/>
        <v> - </v>
      </c>
      <c r="K21" s="46"/>
      <c r="L21" s="66"/>
    </row>
    <row r="22" spans="1:12" ht="18" customHeight="1">
      <c r="A22" s="21">
        <f>soupiska!C22</f>
        <v>17</v>
      </c>
      <c r="B22" s="18"/>
      <c r="C22" s="19" t="str">
        <f>soupiska!E22</f>
        <v>Müller Petr</v>
      </c>
      <c r="D22" s="20">
        <v>0</v>
      </c>
      <c r="E22" s="20">
        <f t="shared" si="0"/>
      </c>
      <c r="F22" s="20"/>
      <c r="G22" s="20"/>
      <c r="H22" s="20"/>
      <c r="I22" s="45"/>
      <c r="J22" s="45" t="str">
        <f t="shared" si="1"/>
        <v> - </v>
      </c>
      <c r="K22" s="46"/>
      <c r="L22" s="66"/>
    </row>
    <row r="23" spans="1:12" ht="18" customHeight="1">
      <c r="A23" s="21">
        <f>soupiska!C23</f>
        <v>16</v>
      </c>
      <c r="B23" s="18"/>
      <c r="C23" s="19" t="str">
        <f>soupiska!E23</f>
        <v>Nepustil Petr</v>
      </c>
      <c r="D23" s="20">
        <v>0</v>
      </c>
      <c r="E23" s="20">
        <f t="shared" si="0"/>
      </c>
      <c r="F23" s="20"/>
      <c r="G23" s="20"/>
      <c r="H23" s="20"/>
      <c r="I23" s="45"/>
      <c r="J23" s="45" t="str">
        <f t="shared" si="1"/>
        <v> - </v>
      </c>
      <c r="K23" s="46"/>
      <c r="L23" s="66"/>
    </row>
    <row r="24" spans="1:12" ht="18" customHeight="1">
      <c r="A24" s="21">
        <f>soupiska!C24</f>
        <v>8</v>
      </c>
      <c r="B24" s="18"/>
      <c r="C24" s="19" t="str">
        <f>soupiska!E24</f>
        <v>Petr Martin</v>
      </c>
      <c r="D24" s="20">
        <v>0</v>
      </c>
      <c r="E24" s="20">
        <f t="shared" si="0"/>
      </c>
      <c r="F24" s="20"/>
      <c r="G24" s="20"/>
      <c r="H24" s="20"/>
      <c r="I24" s="45"/>
      <c r="J24" s="45" t="str">
        <f t="shared" si="1"/>
        <v> - </v>
      </c>
      <c r="K24" s="46"/>
      <c r="L24" s="66"/>
    </row>
    <row r="25" spans="1:12" ht="18" customHeight="1">
      <c r="A25" s="21">
        <f>soupiska!C25</f>
        <v>0</v>
      </c>
      <c r="B25" s="18"/>
      <c r="C25" s="19" t="str">
        <f>soupiska!E25</f>
        <v>Teplý Petr</v>
      </c>
      <c r="D25" s="20">
        <v>0</v>
      </c>
      <c r="E25" s="20">
        <f t="shared" si="0"/>
      </c>
      <c r="F25" s="20"/>
      <c r="G25" s="20"/>
      <c r="H25" s="20"/>
      <c r="I25" s="45"/>
      <c r="J25" s="45" t="str">
        <f t="shared" si="1"/>
        <v> - </v>
      </c>
      <c r="K25" s="46"/>
      <c r="L25" s="66"/>
    </row>
    <row r="26" spans="1:12" ht="18" customHeight="1">
      <c r="A26" s="21">
        <f>soupiska!C26</f>
        <v>9</v>
      </c>
      <c r="B26" s="18"/>
      <c r="C26" s="19" t="str">
        <f>soupiska!E26</f>
        <v>Rychtář Jan</v>
      </c>
      <c r="D26" s="20">
        <v>0</v>
      </c>
      <c r="E26" s="20">
        <f t="shared" si="0"/>
      </c>
      <c r="F26" s="20"/>
      <c r="G26" s="20"/>
      <c r="H26" s="20"/>
      <c r="I26" s="45"/>
      <c r="J26" s="45" t="str">
        <f t="shared" si="1"/>
        <v> - </v>
      </c>
      <c r="K26" s="46"/>
      <c r="L26" s="66"/>
    </row>
    <row r="27" spans="1:12" ht="18" customHeight="1">
      <c r="A27" s="21">
        <f>soupiska!C27</f>
        <v>14</v>
      </c>
      <c r="B27" s="18"/>
      <c r="C27" s="19" t="str">
        <f>soupiska!E27</f>
        <v>Slezák Jakub</v>
      </c>
      <c r="D27" s="20">
        <v>0</v>
      </c>
      <c r="E27" s="20">
        <f t="shared" si="0"/>
      </c>
      <c r="F27" s="20"/>
      <c r="G27" s="20"/>
      <c r="H27" s="20"/>
      <c r="I27" s="45"/>
      <c r="J27" s="45" t="str">
        <f t="shared" si="1"/>
        <v> - </v>
      </c>
      <c r="K27" s="46"/>
      <c r="L27" s="66"/>
    </row>
    <row r="28" spans="1:12" ht="18" customHeight="1">
      <c r="A28" s="21">
        <f>soupiska!C28</f>
        <v>5</v>
      </c>
      <c r="B28" s="18"/>
      <c r="C28" s="19" t="str">
        <f>soupiska!E28</f>
        <v>Straka Tomáš</v>
      </c>
      <c r="D28" s="20">
        <v>0</v>
      </c>
      <c r="E28" s="20">
        <f t="shared" si="0"/>
      </c>
      <c r="F28" s="20"/>
      <c r="G28" s="20"/>
      <c r="H28" s="20"/>
      <c r="I28" s="45"/>
      <c r="J28" s="45" t="str">
        <f t="shared" si="1"/>
        <v> - </v>
      </c>
      <c r="K28" s="46"/>
      <c r="L28" s="66"/>
    </row>
    <row r="29" spans="1:12" ht="18" customHeight="1">
      <c r="A29" s="21">
        <f>soupiska!C29</f>
        <v>21</v>
      </c>
      <c r="B29" s="18"/>
      <c r="C29" s="19" t="str">
        <f>soupiska!E29</f>
        <v>Stríž Rostislav</v>
      </c>
      <c r="D29" s="20">
        <v>0</v>
      </c>
      <c r="E29" s="20">
        <f t="shared" si="0"/>
      </c>
      <c r="F29" s="20"/>
      <c r="G29" s="20"/>
      <c r="H29" s="20"/>
      <c r="I29" s="45"/>
      <c r="J29" s="45" t="str">
        <f t="shared" si="1"/>
        <v> - </v>
      </c>
      <c r="K29" s="46"/>
      <c r="L29" s="66"/>
    </row>
    <row r="30" spans="1:12" ht="18" customHeight="1">
      <c r="A30" s="21">
        <f>soupiska!C30</f>
        <v>0</v>
      </c>
      <c r="B30" s="18"/>
      <c r="C30" s="19" t="str">
        <f>soupiska!E30</f>
        <v>Šulc Michal</v>
      </c>
      <c r="D30" s="20">
        <v>0</v>
      </c>
      <c r="E30" s="20">
        <f t="shared" si="0"/>
      </c>
      <c r="F30" s="20"/>
      <c r="G30" s="20"/>
      <c r="H30" s="20"/>
      <c r="I30" s="45"/>
      <c r="J30" s="45" t="str">
        <f t="shared" si="1"/>
        <v> - </v>
      </c>
      <c r="K30" s="46"/>
      <c r="L30" s="66"/>
    </row>
    <row r="31" spans="1:12" ht="18" customHeight="1" thickBot="1">
      <c r="A31" s="21">
        <f>soupiska!C31</f>
        <v>0</v>
      </c>
      <c r="B31" s="18"/>
      <c r="C31" s="19" t="str">
        <f>soupiska!E31</f>
        <v>Trojan Pavel</v>
      </c>
      <c r="D31" s="20">
        <v>0</v>
      </c>
      <c r="E31" s="20">
        <f t="shared" si="0"/>
      </c>
      <c r="F31" s="20"/>
      <c r="G31" s="20"/>
      <c r="H31" s="20"/>
      <c r="I31" s="45"/>
      <c r="J31" s="45" t="str">
        <f t="shared" si="1"/>
        <v> - </v>
      </c>
      <c r="K31" s="46"/>
      <c r="L31" s="66"/>
    </row>
    <row r="32" spans="1:12" ht="18" customHeight="1" thickBot="1" thickTop="1">
      <c r="A32" s="47"/>
      <c r="B32" s="48"/>
      <c r="C32" s="49" t="s">
        <v>96</v>
      </c>
      <c r="D32" s="50">
        <f aca="true" t="shared" si="2" ref="D32:I32">SUM(D11:D31)</f>
        <v>0</v>
      </c>
      <c r="E32" s="50">
        <f t="shared" si="2"/>
        <v>0</v>
      </c>
      <c r="F32" s="50">
        <f t="shared" si="2"/>
        <v>0</v>
      </c>
      <c r="G32" s="50">
        <f t="shared" si="2"/>
        <v>0</v>
      </c>
      <c r="H32" s="50">
        <f t="shared" si="2"/>
        <v>0</v>
      </c>
      <c r="I32" s="51">
        <f t="shared" si="2"/>
        <v>0</v>
      </c>
      <c r="J32" s="51" t="e">
        <f>IF(H32="0","0",ROUND(I32*100/H32,1))</f>
        <v>#DIV/0!</v>
      </c>
      <c r="K32" s="52">
        <f>SUM(K11:K31)</f>
        <v>0</v>
      </c>
      <c r="L32" s="66"/>
    </row>
    <row r="33" spans="1:12" ht="18" customHeight="1">
      <c r="A33" s="55"/>
      <c r="B33" s="55"/>
      <c r="C33" s="55"/>
      <c r="D33" s="56"/>
      <c r="E33" s="56"/>
      <c r="F33" s="56"/>
      <c r="G33" s="56"/>
      <c r="H33" s="56"/>
      <c r="I33" s="56"/>
      <c r="J33" s="56"/>
      <c r="K33" s="56"/>
      <c r="L33" s="78"/>
    </row>
    <row r="34" spans="1:11" ht="18" customHeight="1" thickBot="1">
      <c r="A34" s="55"/>
      <c r="B34" s="55"/>
      <c r="C34" s="55"/>
      <c r="D34" s="56"/>
      <c r="E34" s="56"/>
      <c r="F34" s="56"/>
      <c r="G34" s="56"/>
      <c r="H34" s="56"/>
      <c r="I34" s="56"/>
      <c r="J34" s="56"/>
      <c r="K34" s="56"/>
    </row>
    <row r="35" spans="1:12" ht="18" customHeight="1" thickBot="1">
      <c r="A35" s="57"/>
      <c r="B35" s="58"/>
      <c r="C35" s="59" t="s">
        <v>97</v>
      </c>
      <c r="D35" s="60">
        <f>D53</f>
        <v>0</v>
      </c>
      <c r="E35" s="60">
        <f>F35*3+G35*2+I35</f>
        <v>0</v>
      </c>
      <c r="F35" s="60">
        <f>F53</f>
        <v>0</v>
      </c>
      <c r="G35" s="60">
        <f>G53</f>
        <v>0</v>
      </c>
      <c r="H35" s="60">
        <f>H53</f>
        <v>0</v>
      </c>
      <c r="I35" s="61">
        <f>I53</f>
        <v>0</v>
      </c>
      <c r="J35" s="61" t="e">
        <f>IF(H35="0","0",ROUND(I35*100/H35,1))</f>
        <v>#DIV/0!</v>
      </c>
      <c r="K35" s="62">
        <f>K53</f>
        <v>0</v>
      </c>
      <c r="L35" s="66"/>
    </row>
    <row r="36" spans="1:11" ht="15.75" thickTop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9" spans="1:11" ht="15">
      <c r="A39" s="33" t="s">
        <v>85</v>
      </c>
      <c r="B39" s="34"/>
      <c r="C39" s="34"/>
      <c r="D39" s="35"/>
      <c r="E39" s="36" t="s">
        <v>86</v>
      </c>
      <c r="F39" s="36" t="s">
        <v>87</v>
      </c>
      <c r="G39" s="36" t="s">
        <v>88</v>
      </c>
      <c r="H39" s="37" t="s">
        <v>89</v>
      </c>
      <c r="I39" s="38"/>
      <c r="J39" s="38"/>
      <c r="K39" s="39" t="s">
        <v>90</v>
      </c>
    </row>
    <row r="40" spans="1:11" ht="15.75" thickBot="1">
      <c r="A40" s="9" t="s">
        <v>32</v>
      </c>
      <c r="B40" s="11"/>
      <c r="C40" s="10" t="s">
        <v>33</v>
      </c>
      <c r="D40" s="12" t="s">
        <v>91</v>
      </c>
      <c r="E40" s="12" t="s">
        <v>92</v>
      </c>
      <c r="F40" s="40"/>
      <c r="G40" s="40"/>
      <c r="H40" s="12" t="s">
        <v>93</v>
      </c>
      <c r="I40" s="41" t="s">
        <v>94</v>
      </c>
      <c r="J40" s="41" t="s">
        <v>95</v>
      </c>
      <c r="K40" s="42" t="s">
        <v>92</v>
      </c>
    </row>
    <row r="41" spans="1:11" ht="15">
      <c r="A41" s="21"/>
      <c r="B41" s="18"/>
      <c r="C41" s="19" t="s">
        <v>98</v>
      </c>
      <c r="D41" s="20"/>
      <c r="E41" s="20" t="str">
        <f aca="true" t="shared" si="3" ref="E41:E52">IF(D41=0," - ",3*F41+2*G41+I41)</f>
        <v> - </v>
      </c>
      <c r="F41" s="20"/>
      <c r="G41" s="20"/>
      <c r="H41" s="20"/>
      <c r="I41" s="45"/>
      <c r="J41" s="45" t="str">
        <f aca="true" t="shared" si="4" ref="J41:J52">IF(AND(H41=0,I41=0)," - ",ROUND(I41*100/H41,1))</f>
        <v> - </v>
      </c>
      <c r="K41" s="46"/>
    </row>
    <row r="42" spans="1:11" ht="15">
      <c r="A42" s="21"/>
      <c r="B42" s="18"/>
      <c r="C42" s="19"/>
      <c r="D42" s="20"/>
      <c r="E42" s="20" t="str">
        <f t="shared" si="3"/>
        <v> - </v>
      </c>
      <c r="F42" s="20"/>
      <c r="G42" s="20"/>
      <c r="H42" s="20"/>
      <c r="I42" s="45"/>
      <c r="J42" s="45" t="str">
        <f t="shared" si="4"/>
        <v> - </v>
      </c>
      <c r="K42" s="46"/>
    </row>
    <row r="43" spans="1:11" ht="15">
      <c r="A43" s="21"/>
      <c r="B43" s="18"/>
      <c r="C43" s="19"/>
      <c r="D43" s="20"/>
      <c r="E43" s="20" t="str">
        <f t="shared" si="3"/>
        <v> - </v>
      </c>
      <c r="F43" s="20"/>
      <c r="G43" s="20"/>
      <c r="H43" s="20"/>
      <c r="I43" s="45"/>
      <c r="J43" s="45" t="str">
        <f t="shared" si="4"/>
        <v> - </v>
      </c>
      <c r="K43" s="46"/>
    </row>
    <row r="44" spans="1:11" ht="15">
      <c r="A44" s="21"/>
      <c r="B44" s="18"/>
      <c r="C44" s="19"/>
      <c r="D44" s="20"/>
      <c r="E44" s="20" t="str">
        <f t="shared" si="3"/>
        <v> - </v>
      </c>
      <c r="F44" s="20"/>
      <c r="G44" s="20"/>
      <c r="H44" s="20"/>
      <c r="I44" s="45"/>
      <c r="J44" s="45" t="str">
        <f t="shared" si="4"/>
        <v> - </v>
      </c>
      <c r="K44" s="46"/>
    </row>
    <row r="45" spans="1:11" ht="15">
      <c r="A45" s="21"/>
      <c r="B45" s="18"/>
      <c r="C45" s="19"/>
      <c r="D45" s="20"/>
      <c r="E45" s="20" t="str">
        <f t="shared" si="3"/>
        <v> - </v>
      </c>
      <c r="F45" s="20"/>
      <c r="G45" s="20"/>
      <c r="H45" s="20"/>
      <c r="I45" s="45"/>
      <c r="J45" s="45" t="str">
        <f t="shared" si="4"/>
        <v> - </v>
      </c>
      <c r="K45" s="46"/>
    </row>
    <row r="46" spans="1:11" ht="15">
      <c r="A46" s="17"/>
      <c r="B46" s="18"/>
      <c r="C46" s="19"/>
      <c r="D46" s="20"/>
      <c r="E46" s="20" t="str">
        <f t="shared" si="3"/>
        <v> - </v>
      </c>
      <c r="F46" s="20"/>
      <c r="G46" s="20"/>
      <c r="H46" s="20"/>
      <c r="I46" s="45"/>
      <c r="J46" s="45" t="str">
        <f t="shared" si="4"/>
        <v> - </v>
      </c>
      <c r="K46" s="46"/>
    </row>
    <row r="47" spans="1:11" ht="15">
      <c r="A47" s="21"/>
      <c r="B47" s="18"/>
      <c r="C47" s="19"/>
      <c r="D47" s="20"/>
      <c r="E47" s="20" t="str">
        <f t="shared" si="3"/>
        <v> - </v>
      </c>
      <c r="F47" s="20"/>
      <c r="G47" s="20"/>
      <c r="H47" s="20"/>
      <c r="I47" s="45"/>
      <c r="J47" s="45" t="str">
        <f t="shared" si="4"/>
        <v> - </v>
      </c>
      <c r="K47" s="46"/>
    </row>
    <row r="48" spans="1:11" ht="15">
      <c r="A48" s="21"/>
      <c r="B48" s="18"/>
      <c r="C48" s="19"/>
      <c r="D48" s="20"/>
      <c r="E48" s="20" t="str">
        <f t="shared" si="3"/>
        <v> - </v>
      </c>
      <c r="F48" s="20"/>
      <c r="G48" s="20"/>
      <c r="H48" s="20"/>
      <c r="I48" s="45"/>
      <c r="J48" s="45" t="str">
        <f t="shared" si="4"/>
        <v> - </v>
      </c>
      <c r="K48" s="46"/>
    </row>
    <row r="49" spans="1:11" ht="15">
      <c r="A49" s="21"/>
      <c r="B49" s="18"/>
      <c r="C49" s="19"/>
      <c r="D49" s="20"/>
      <c r="E49" s="20" t="str">
        <f t="shared" si="3"/>
        <v> - </v>
      </c>
      <c r="F49" s="20"/>
      <c r="G49" s="20"/>
      <c r="H49" s="20"/>
      <c r="I49" s="45"/>
      <c r="J49" s="45" t="str">
        <f t="shared" si="4"/>
        <v> - </v>
      </c>
      <c r="K49" s="46"/>
    </row>
    <row r="50" spans="1:11" ht="15">
      <c r="A50" s="21"/>
      <c r="B50" s="18"/>
      <c r="C50" s="19"/>
      <c r="D50" s="20"/>
      <c r="E50" s="20" t="str">
        <f t="shared" si="3"/>
        <v> - </v>
      </c>
      <c r="F50" s="20"/>
      <c r="G50" s="20"/>
      <c r="H50" s="20"/>
      <c r="I50" s="45"/>
      <c r="J50" s="45" t="str">
        <f t="shared" si="4"/>
        <v> - </v>
      </c>
      <c r="K50" s="46"/>
    </row>
    <row r="51" spans="1:11" ht="15">
      <c r="A51" s="21"/>
      <c r="B51" s="18"/>
      <c r="C51" s="19"/>
      <c r="D51" s="20"/>
      <c r="E51" s="20" t="str">
        <f t="shared" si="3"/>
        <v> - </v>
      </c>
      <c r="F51" s="20"/>
      <c r="G51" s="20"/>
      <c r="H51" s="20"/>
      <c r="I51" s="45"/>
      <c r="J51" s="45" t="str">
        <f t="shared" si="4"/>
        <v> - </v>
      </c>
      <c r="K51" s="46"/>
    </row>
    <row r="52" spans="1:11" ht="15.75" thickBot="1">
      <c r="A52" s="21"/>
      <c r="B52" s="18"/>
      <c r="C52" s="18"/>
      <c r="D52" s="20"/>
      <c r="E52" s="20" t="str">
        <f t="shared" si="3"/>
        <v> - </v>
      </c>
      <c r="F52" s="20"/>
      <c r="G52" s="20"/>
      <c r="H52" s="20"/>
      <c r="I52" s="45"/>
      <c r="J52" s="45" t="str">
        <f t="shared" si="4"/>
        <v> - </v>
      </c>
      <c r="K52" s="46"/>
    </row>
    <row r="53" spans="1:11" ht="19.5" thickBot="1" thickTop="1">
      <c r="A53" s="47"/>
      <c r="B53" s="48"/>
      <c r="C53" s="49" t="s">
        <v>96</v>
      </c>
      <c r="D53" s="50">
        <f aca="true" t="shared" si="5" ref="D53:I53">SUM(D41:D52)</f>
        <v>0</v>
      </c>
      <c r="E53" s="50">
        <f t="shared" si="5"/>
        <v>0</v>
      </c>
      <c r="F53" s="50">
        <f t="shared" si="5"/>
        <v>0</v>
      </c>
      <c r="G53" s="50">
        <f t="shared" si="5"/>
        <v>0</v>
      </c>
      <c r="H53" s="50">
        <f t="shared" si="5"/>
        <v>0</v>
      </c>
      <c r="I53" s="51">
        <f t="shared" si="5"/>
        <v>0</v>
      </c>
      <c r="J53" s="51" t="e">
        <f>IF(H53=" - "," - ",ROUND(I53*100/H53,1))</f>
        <v>#DIV/0!</v>
      </c>
      <c r="K53" s="52">
        <f>SUM(K41:K52)</f>
        <v>0</v>
      </c>
    </row>
    <row r="65" spans="1:7" ht="15.75">
      <c r="A65" s="68"/>
      <c r="B65" s="68"/>
      <c r="C65" s="68"/>
      <c r="D65" s="68"/>
      <c r="E65" s="68"/>
      <c r="F65" s="68"/>
      <c r="G65" s="68"/>
    </row>
    <row r="68" ht="20.25">
      <c r="A68" s="69"/>
    </row>
    <row r="84" spans="1:7" ht="18">
      <c r="A84" s="70"/>
      <c r="B84" s="70"/>
      <c r="C84" s="70"/>
      <c r="D84" s="70"/>
      <c r="E84" s="70"/>
      <c r="F84" s="70"/>
      <c r="G84" s="70"/>
    </row>
    <row r="87" spans="1:8" ht="23.25">
      <c r="A87" s="71"/>
      <c r="D87" s="72"/>
      <c r="E87" s="72"/>
      <c r="F87" s="72"/>
      <c r="G87" s="72"/>
      <c r="H87" s="72"/>
    </row>
    <row r="88" spans="4:8" ht="15">
      <c r="D88" s="72"/>
      <c r="E88" s="72"/>
      <c r="F88" s="72"/>
      <c r="G88" s="72"/>
      <c r="H88" s="72"/>
    </row>
    <row r="89" spans="1:8" ht="18">
      <c r="A89" s="73"/>
      <c r="B89" s="73"/>
      <c r="C89" s="73"/>
      <c r="D89" s="73"/>
      <c r="E89" s="73"/>
      <c r="F89" s="73"/>
      <c r="G89" s="73"/>
      <c r="H89" s="74"/>
    </row>
    <row r="90" spans="1:8" ht="18">
      <c r="A90" s="73"/>
      <c r="B90" s="73"/>
      <c r="C90" s="73"/>
      <c r="D90" s="73"/>
      <c r="E90" s="73"/>
      <c r="F90" s="73"/>
      <c r="G90" s="73"/>
      <c r="H90" s="74"/>
    </row>
    <row r="91" spans="1:8" ht="18">
      <c r="A91" s="73"/>
      <c r="B91" s="73"/>
      <c r="C91" s="73"/>
      <c r="D91" s="73"/>
      <c r="E91" s="73"/>
      <c r="F91" s="73"/>
      <c r="G91" s="73"/>
      <c r="H91" s="74"/>
    </row>
    <row r="92" ht="15">
      <c r="H92" s="72"/>
    </row>
    <row r="93" ht="15">
      <c r="H93" s="72"/>
    </row>
    <row r="94" ht="15">
      <c r="H94" s="72"/>
    </row>
    <row r="95" ht="15">
      <c r="H95" s="72"/>
    </row>
    <row r="96" ht="15">
      <c r="H96" s="72"/>
    </row>
    <row r="97" ht="15">
      <c r="H97" s="72"/>
    </row>
    <row r="98" ht="15">
      <c r="H98" s="72"/>
    </row>
    <row r="99" ht="15">
      <c r="H99" s="72"/>
    </row>
    <row r="100" ht="15">
      <c r="H100" s="72"/>
    </row>
    <row r="101" ht="15">
      <c r="H101" s="72"/>
    </row>
    <row r="102" ht="15">
      <c r="H102" s="72"/>
    </row>
    <row r="103" spans="1:8" ht="18">
      <c r="A103" s="70"/>
      <c r="B103" s="70"/>
      <c r="C103" s="70"/>
      <c r="D103" s="70"/>
      <c r="E103" s="70"/>
      <c r="F103" s="70"/>
      <c r="G103" s="70"/>
      <c r="H103" s="70"/>
    </row>
    <row r="106" spans="1:7" ht="20.25">
      <c r="A106" s="69"/>
      <c r="B106" s="69"/>
      <c r="D106" s="72"/>
      <c r="E106" s="72"/>
      <c r="F106" s="72"/>
      <c r="G106" s="72"/>
    </row>
    <row r="107" spans="4:7" ht="15">
      <c r="D107" s="72"/>
      <c r="E107" s="72"/>
      <c r="F107" s="72"/>
      <c r="G107" s="72"/>
    </row>
    <row r="122" spans="1:7" ht="18">
      <c r="A122" s="70"/>
      <c r="B122" s="70"/>
      <c r="C122" s="70"/>
      <c r="D122" s="70"/>
      <c r="E122" s="70"/>
      <c r="F122" s="70"/>
      <c r="G122" s="70"/>
    </row>
    <row r="125" ht="20.25">
      <c r="A125" s="69"/>
    </row>
    <row r="141" spans="1:7" ht="18">
      <c r="A141" s="70"/>
      <c r="B141" s="70"/>
      <c r="C141" s="70"/>
      <c r="D141" s="70"/>
      <c r="E141" s="70"/>
      <c r="F141" s="70"/>
      <c r="G141" s="70"/>
    </row>
    <row r="144" spans="1:7" ht="20.25">
      <c r="A144" s="69"/>
      <c r="D144" s="72"/>
      <c r="E144" s="72"/>
      <c r="F144" s="72"/>
      <c r="G144" s="72"/>
    </row>
    <row r="145" spans="4:7" ht="15">
      <c r="D145" s="72"/>
      <c r="E145" s="72"/>
      <c r="F145" s="72"/>
      <c r="G145" s="72"/>
    </row>
    <row r="160" spans="1:7" ht="18">
      <c r="A160" s="70"/>
      <c r="B160" s="70"/>
      <c r="C160" s="70"/>
      <c r="D160" s="70"/>
      <c r="E160" s="70"/>
      <c r="F160" s="70"/>
      <c r="G160" s="70"/>
    </row>
  </sheetData>
  <sheetProtection/>
  <printOptions/>
  <pageMargins left="0.75" right="0.75" top="1" bottom="1" header="0.5118055555555556" footer="0.5118055555555556"/>
  <pageSetup fitToHeight="1" fitToWidth="1" horizontalDpi="300" verticalDpi="300" orientation="portrait" paperSize="9" scale="80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List50">
    <pageSetUpPr fitToPage="1"/>
  </sheetPr>
  <dimension ref="A1:L160"/>
  <sheetViews>
    <sheetView showGridLines="0" zoomScale="75" zoomScaleNormal="75" zoomScalePageLayoutView="0" workbookViewId="0" topLeftCell="A1">
      <selection activeCell="G9" sqref="G9"/>
    </sheetView>
  </sheetViews>
  <sheetFormatPr defaultColWidth="9.796875" defaultRowHeight="15.75"/>
  <cols>
    <col min="1" max="1" width="6.19921875" style="22" customWidth="1"/>
    <col min="2" max="2" width="1.8984375" style="22" customWidth="1"/>
    <col min="3" max="3" width="15.69921875" style="22" customWidth="1"/>
    <col min="4" max="4" width="5.296875" style="22" customWidth="1"/>
    <col min="5" max="5" width="8" style="22" customWidth="1"/>
    <col min="6" max="6" width="6.8984375" style="22" customWidth="1"/>
    <col min="7" max="7" width="8.796875" style="22" customWidth="1"/>
    <col min="8" max="8" width="6.09765625" style="22" customWidth="1"/>
    <col min="9" max="9" width="7.09765625" style="22" customWidth="1"/>
    <col min="10" max="10" width="5.796875" style="22" customWidth="1"/>
    <col min="11" max="11" width="6.8984375" style="22" customWidth="1"/>
    <col min="12" max="12" width="2.796875" style="22" customWidth="1"/>
    <col min="13" max="16384" width="9.796875" style="22" customWidth="1"/>
  </cols>
  <sheetData>
    <row r="1" ht="15">
      <c r="J1" s="23"/>
    </row>
    <row r="2" spans="1:8" ht="15">
      <c r="A2" s="22" t="s">
        <v>76</v>
      </c>
      <c r="D2" s="22" t="str">
        <f>rozpis!D46</f>
        <v>MA027</v>
      </c>
      <c r="F2" s="22" t="s">
        <v>77</v>
      </c>
      <c r="H2" s="22">
        <v>13</v>
      </c>
    </row>
    <row r="4" spans="1:9" ht="23.25">
      <c r="A4" s="24" t="s">
        <v>78</v>
      </c>
      <c r="E4" s="24" t="str">
        <f>rozpis!F46</f>
        <v>doma</v>
      </c>
      <c r="G4" s="24" t="s">
        <v>79</v>
      </c>
      <c r="I4" s="25">
        <f>rozpis!E46</f>
        <v>40249</v>
      </c>
    </row>
    <row r="5" spans="1:10" ht="30">
      <c r="A5" s="26" t="s">
        <v>80</v>
      </c>
      <c r="B5" s="27"/>
      <c r="C5" s="27" t="str">
        <f>rozpis!H46</f>
        <v>Nový Bydžov</v>
      </c>
      <c r="F5" s="27"/>
      <c r="G5" s="28">
        <f>E32</f>
        <v>0</v>
      </c>
      <c r="H5" s="28" t="s">
        <v>81</v>
      </c>
      <c r="I5" s="28">
        <f>E35</f>
        <v>0</v>
      </c>
      <c r="J5" s="27"/>
    </row>
    <row r="6" spans="1:10" ht="30">
      <c r="A6" s="29">
        <f>IF(G5&gt;I5,1,0)</f>
        <v>0</v>
      </c>
      <c r="B6" s="27"/>
      <c r="C6" s="29">
        <f>IF(I5&gt;G5,1,0)</f>
        <v>0</v>
      </c>
      <c r="F6" s="30" t="s">
        <v>82</v>
      </c>
      <c r="G6" s="31"/>
      <c r="H6" s="31" t="s">
        <v>81</v>
      </c>
      <c r="I6" s="31"/>
      <c r="J6" s="32" t="s">
        <v>83</v>
      </c>
    </row>
    <row r="7" spans="1:4" ht="15">
      <c r="A7" s="22" t="s">
        <v>84</v>
      </c>
      <c r="C7" s="22" t="str">
        <f>rozpis!I46</f>
        <v>Truneček</v>
      </c>
      <c r="D7" s="22" t="str">
        <f>rozpis!J46</f>
        <v>Dočkal</v>
      </c>
    </row>
    <row r="9" spans="1:12" ht="18" customHeight="1">
      <c r="A9" s="33" t="s">
        <v>85</v>
      </c>
      <c r="B9" s="34"/>
      <c r="C9" s="34"/>
      <c r="D9" s="35"/>
      <c r="E9" s="36" t="s">
        <v>86</v>
      </c>
      <c r="F9" s="36" t="s">
        <v>87</v>
      </c>
      <c r="G9" s="36" t="s">
        <v>88</v>
      </c>
      <c r="H9" s="37" t="s">
        <v>89</v>
      </c>
      <c r="I9" s="38"/>
      <c r="J9" s="38"/>
      <c r="K9" s="39" t="s">
        <v>90</v>
      </c>
      <c r="L9" s="66"/>
    </row>
    <row r="10" spans="1:12" ht="18" customHeight="1" thickBot="1">
      <c r="A10" s="9" t="s">
        <v>32</v>
      </c>
      <c r="B10" s="11"/>
      <c r="C10" s="10" t="s">
        <v>33</v>
      </c>
      <c r="D10" s="12" t="s">
        <v>91</v>
      </c>
      <c r="E10" s="12" t="s">
        <v>92</v>
      </c>
      <c r="F10" s="40"/>
      <c r="G10" s="40"/>
      <c r="H10" s="12" t="s">
        <v>93</v>
      </c>
      <c r="I10" s="41" t="s">
        <v>94</v>
      </c>
      <c r="J10" s="41" t="s">
        <v>95</v>
      </c>
      <c r="K10" s="42" t="s">
        <v>92</v>
      </c>
      <c r="L10" s="66"/>
    </row>
    <row r="11" spans="1:12" ht="18" customHeight="1">
      <c r="A11" s="13">
        <f>soupiska!C11</f>
        <v>12</v>
      </c>
      <c r="B11" s="15"/>
      <c r="C11" s="14" t="str">
        <f>soupiska!E11</f>
        <v>Čechovský Marek</v>
      </c>
      <c r="D11" s="16">
        <v>0</v>
      </c>
      <c r="E11" s="16">
        <f aca="true" t="shared" si="0" ref="E11:E31">IF(D11=0,"",3*F11+2*G11+I11)</f>
      </c>
      <c r="F11" s="20"/>
      <c r="G11" s="20"/>
      <c r="H11" s="20"/>
      <c r="I11" s="45"/>
      <c r="J11" s="45" t="str">
        <f aca="true" t="shared" si="1" ref="J11:J31">IF(AND(H11=0,I11=0)," - ",ROUND(I11*100/H11,1))</f>
        <v> - </v>
      </c>
      <c r="K11" s="46"/>
      <c r="L11" s="66"/>
    </row>
    <row r="12" spans="1:12" ht="18" customHeight="1">
      <c r="A12" s="21">
        <f>soupiska!C12</f>
        <v>0</v>
      </c>
      <c r="B12" s="18"/>
      <c r="C12" s="19" t="str">
        <f>soupiska!E12</f>
        <v>Dostál Radek</v>
      </c>
      <c r="D12" s="20">
        <v>0</v>
      </c>
      <c r="E12" s="20">
        <f t="shared" si="0"/>
      </c>
      <c r="F12" s="20"/>
      <c r="G12" s="20"/>
      <c r="H12" s="20"/>
      <c r="I12" s="45"/>
      <c r="J12" s="45" t="str">
        <f t="shared" si="1"/>
        <v> - </v>
      </c>
      <c r="K12" s="46"/>
      <c r="L12" s="66"/>
    </row>
    <row r="13" spans="1:12" ht="18" customHeight="1">
      <c r="A13" s="21">
        <f>soupiska!C13</f>
        <v>14</v>
      </c>
      <c r="B13" s="18"/>
      <c r="C13" s="19" t="str">
        <f>soupiska!E13</f>
        <v>Ducháček Ludvík</v>
      </c>
      <c r="D13" s="20">
        <v>0</v>
      </c>
      <c r="E13" s="20">
        <f t="shared" si="0"/>
      </c>
      <c r="F13" s="20"/>
      <c r="G13" s="20"/>
      <c r="H13" s="20"/>
      <c r="I13" s="45"/>
      <c r="J13" s="45" t="str">
        <f t="shared" si="1"/>
        <v> - </v>
      </c>
      <c r="K13" s="46"/>
      <c r="L13" s="66"/>
    </row>
    <row r="14" spans="1:12" ht="18" customHeight="1">
      <c r="A14" s="21">
        <f>soupiska!C14</f>
        <v>20</v>
      </c>
      <c r="B14" s="18"/>
      <c r="C14" s="19" t="str">
        <f>soupiska!E14</f>
        <v>Dvořák Milan</v>
      </c>
      <c r="D14" s="20">
        <v>0</v>
      </c>
      <c r="E14" s="20">
        <f t="shared" si="0"/>
      </c>
      <c r="F14" s="20"/>
      <c r="G14" s="20"/>
      <c r="H14" s="20"/>
      <c r="I14" s="45"/>
      <c r="J14" s="45" t="str">
        <f t="shared" si="1"/>
        <v> - </v>
      </c>
      <c r="K14" s="46"/>
      <c r="L14" s="66"/>
    </row>
    <row r="15" spans="1:12" ht="18" customHeight="1">
      <c r="A15" s="21">
        <f>soupiska!C15</f>
        <v>4</v>
      </c>
      <c r="B15" s="18"/>
      <c r="C15" s="19" t="str">
        <f>soupiska!E15</f>
        <v>Fiksa Ondřej</v>
      </c>
      <c r="D15" s="20">
        <v>0</v>
      </c>
      <c r="E15" s="20">
        <f t="shared" si="0"/>
      </c>
      <c r="F15" s="20"/>
      <c r="G15" s="20"/>
      <c r="H15" s="20"/>
      <c r="I15" s="45"/>
      <c r="J15" s="45" t="str">
        <f t="shared" si="1"/>
        <v> - </v>
      </c>
      <c r="K15" s="46"/>
      <c r="L15" s="66"/>
    </row>
    <row r="16" spans="1:12" ht="18" customHeight="1">
      <c r="A16" s="21">
        <f>soupiska!C16</f>
        <v>15</v>
      </c>
      <c r="B16" s="18"/>
      <c r="C16" s="19" t="str">
        <f>soupiska!E16</f>
        <v>Hedvičák Jaroslav</v>
      </c>
      <c r="D16" s="20">
        <v>0</v>
      </c>
      <c r="E16" s="20">
        <f t="shared" si="0"/>
      </c>
      <c r="F16" s="20"/>
      <c r="G16" s="20"/>
      <c r="H16" s="20"/>
      <c r="I16" s="45"/>
      <c r="J16" s="45" t="str">
        <f t="shared" si="1"/>
        <v> - </v>
      </c>
      <c r="K16" s="46"/>
      <c r="L16" s="66"/>
    </row>
    <row r="17" spans="1:12" ht="18" customHeight="1">
      <c r="A17" s="21">
        <f>soupiska!C17</f>
        <v>10</v>
      </c>
      <c r="B17" s="18"/>
      <c r="C17" s="19" t="str">
        <f>soupiska!E17</f>
        <v>Krontorád Pavel</v>
      </c>
      <c r="D17" s="20">
        <v>0</v>
      </c>
      <c r="E17" s="20">
        <f t="shared" si="0"/>
      </c>
      <c r="F17" s="20"/>
      <c r="G17" s="20"/>
      <c r="H17" s="20"/>
      <c r="I17" s="45"/>
      <c r="J17" s="45" t="str">
        <f t="shared" si="1"/>
        <v> - </v>
      </c>
      <c r="K17" s="46"/>
      <c r="L17" s="66"/>
    </row>
    <row r="18" spans="1:12" ht="18" customHeight="1">
      <c r="A18" s="21">
        <f>soupiska!C18</f>
        <v>7</v>
      </c>
      <c r="B18" s="18"/>
      <c r="C18" s="19" t="str">
        <f>soupiska!E18</f>
        <v>Krontorád Vít</v>
      </c>
      <c r="D18" s="20">
        <v>0</v>
      </c>
      <c r="E18" s="20">
        <f t="shared" si="0"/>
      </c>
      <c r="F18" s="20"/>
      <c r="G18" s="20"/>
      <c r="H18" s="20"/>
      <c r="I18" s="45"/>
      <c r="J18" s="45" t="str">
        <f t="shared" si="1"/>
        <v> - </v>
      </c>
      <c r="K18" s="46"/>
      <c r="L18" s="66"/>
    </row>
    <row r="19" spans="1:12" ht="18" customHeight="1">
      <c r="A19" s="21">
        <f>soupiska!C19</f>
        <v>6</v>
      </c>
      <c r="B19" s="18"/>
      <c r="C19" s="19" t="str">
        <f>soupiska!E19</f>
        <v>Krška Josef</v>
      </c>
      <c r="D19" s="20">
        <v>0</v>
      </c>
      <c r="E19" s="20">
        <f t="shared" si="0"/>
      </c>
      <c r="F19" s="20"/>
      <c r="G19" s="20"/>
      <c r="H19" s="20"/>
      <c r="I19" s="45"/>
      <c r="J19" s="45" t="str">
        <f t="shared" si="1"/>
        <v> - </v>
      </c>
      <c r="K19" s="46"/>
      <c r="L19" s="66"/>
    </row>
    <row r="20" spans="1:12" ht="18" customHeight="1">
      <c r="A20" s="21">
        <f>soupiska!C20</f>
        <v>18</v>
      </c>
      <c r="B20" s="18"/>
      <c r="C20" s="19" t="str">
        <f>soupiska!E20</f>
        <v>Maca Radek</v>
      </c>
      <c r="D20" s="20">
        <v>0</v>
      </c>
      <c r="E20" s="20">
        <f t="shared" si="0"/>
      </c>
      <c r="F20" s="20"/>
      <c r="G20" s="20"/>
      <c r="H20" s="20"/>
      <c r="I20" s="45"/>
      <c r="J20" s="45" t="str">
        <f t="shared" si="1"/>
        <v> - </v>
      </c>
      <c r="K20" s="46"/>
      <c r="L20" s="66"/>
    </row>
    <row r="21" spans="1:12" ht="18" customHeight="1">
      <c r="A21" s="21">
        <f>soupiska!C21</f>
        <v>17</v>
      </c>
      <c r="B21" s="18"/>
      <c r="C21" s="19" t="str">
        <f>soupiska!E21</f>
        <v>Müller Tomáš</v>
      </c>
      <c r="D21" s="20">
        <v>0</v>
      </c>
      <c r="E21" s="20">
        <f t="shared" si="0"/>
      </c>
      <c r="F21" s="20"/>
      <c r="G21" s="20"/>
      <c r="H21" s="20"/>
      <c r="I21" s="45"/>
      <c r="J21" s="45" t="str">
        <f t="shared" si="1"/>
        <v> - </v>
      </c>
      <c r="K21" s="46"/>
      <c r="L21" s="66"/>
    </row>
    <row r="22" spans="1:12" ht="18" customHeight="1">
      <c r="A22" s="21">
        <f>soupiska!C22</f>
        <v>17</v>
      </c>
      <c r="B22" s="18"/>
      <c r="C22" s="19" t="str">
        <f>soupiska!E22</f>
        <v>Müller Petr</v>
      </c>
      <c r="D22" s="20">
        <v>0</v>
      </c>
      <c r="E22" s="20">
        <f t="shared" si="0"/>
      </c>
      <c r="F22" s="20"/>
      <c r="G22" s="20"/>
      <c r="H22" s="20"/>
      <c r="I22" s="45"/>
      <c r="J22" s="45" t="str">
        <f t="shared" si="1"/>
        <v> - </v>
      </c>
      <c r="K22" s="46"/>
      <c r="L22" s="66"/>
    </row>
    <row r="23" spans="1:12" ht="18" customHeight="1">
      <c r="A23" s="21">
        <f>soupiska!C23</f>
        <v>16</v>
      </c>
      <c r="B23" s="18"/>
      <c r="C23" s="19" t="str">
        <f>soupiska!E23</f>
        <v>Nepustil Petr</v>
      </c>
      <c r="D23" s="20">
        <v>0</v>
      </c>
      <c r="E23" s="20">
        <f t="shared" si="0"/>
      </c>
      <c r="F23" s="20"/>
      <c r="G23" s="20"/>
      <c r="H23" s="20"/>
      <c r="I23" s="45"/>
      <c r="J23" s="45" t="str">
        <f t="shared" si="1"/>
        <v> - </v>
      </c>
      <c r="K23" s="46"/>
      <c r="L23" s="66"/>
    </row>
    <row r="24" spans="1:12" ht="18" customHeight="1">
      <c r="A24" s="21">
        <f>soupiska!C24</f>
        <v>8</v>
      </c>
      <c r="B24" s="18"/>
      <c r="C24" s="19" t="str">
        <f>soupiska!E24</f>
        <v>Petr Martin</v>
      </c>
      <c r="D24" s="20">
        <v>0</v>
      </c>
      <c r="E24" s="20">
        <f t="shared" si="0"/>
      </c>
      <c r="F24" s="20"/>
      <c r="G24" s="20"/>
      <c r="H24" s="20"/>
      <c r="I24" s="45"/>
      <c r="J24" s="45" t="str">
        <f t="shared" si="1"/>
        <v> - </v>
      </c>
      <c r="K24" s="46"/>
      <c r="L24" s="66"/>
    </row>
    <row r="25" spans="1:12" ht="18" customHeight="1">
      <c r="A25" s="21">
        <f>soupiska!C25</f>
        <v>0</v>
      </c>
      <c r="B25" s="18"/>
      <c r="C25" s="19" t="str">
        <f>soupiska!E25</f>
        <v>Teplý Petr</v>
      </c>
      <c r="D25" s="20">
        <v>0</v>
      </c>
      <c r="E25" s="20">
        <f t="shared" si="0"/>
      </c>
      <c r="F25" s="20"/>
      <c r="G25" s="20"/>
      <c r="H25" s="20"/>
      <c r="I25" s="45"/>
      <c r="J25" s="45" t="str">
        <f t="shared" si="1"/>
        <v> - </v>
      </c>
      <c r="K25" s="46"/>
      <c r="L25" s="66"/>
    </row>
    <row r="26" spans="1:12" ht="18" customHeight="1">
      <c r="A26" s="21">
        <f>soupiska!C26</f>
        <v>9</v>
      </c>
      <c r="B26" s="18"/>
      <c r="C26" s="19" t="str">
        <f>soupiska!E26</f>
        <v>Rychtář Jan</v>
      </c>
      <c r="D26" s="20">
        <v>0</v>
      </c>
      <c r="E26" s="20">
        <f t="shared" si="0"/>
      </c>
      <c r="F26" s="20"/>
      <c r="G26" s="20"/>
      <c r="H26" s="20"/>
      <c r="I26" s="45"/>
      <c r="J26" s="45" t="str">
        <f t="shared" si="1"/>
        <v> - </v>
      </c>
      <c r="K26" s="46"/>
      <c r="L26" s="66"/>
    </row>
    <row r="27" spans="1:12" ht="18" customHeight="1">
      <c r="A27" s="21">
        <f>soupiska!C27</f>
        <v>14</v>
      </c>
      <c r="B27" s="18"/>
      <c r="C27" s="19" t="str">
        <f>soupiska!E27</f>
        <v>Slezák Jakub</v>
      </c>
      <c r="D27" s="20">
        <v>0</v>
      </c>
      <c r="E27" s="20">
        <f t="shared" si="0"/>
      </c>
      <c r="F27" s="20"/>
      <c r="G27" s="20"/>
      <c r="H27" s="20"/>
      <c r="I27" s="45"/>
      <c r="J27" s="45" t="str">
        <f t="shared" si="1"/>
        <v> - </v>
      </c>
      <c r="K27" s="46"/>
      <c r="L27" s="66"/>
    </row>
    <row r="28" spans="1:12" ht="18" customHeight="1">
      <c r="A28" s="21">
        <f>soupiska!C28</f>
        <v>5</v>
      </c>
      <c r="B28" s="18"/>
      <c r="C28" s="19" t="str">
        <f>soupiska!E28</f>
        <v>Straka Tomáš</v>
      </c>
      <c r="D28" s="20">
        <v>0</v>
      </c>
      <c r="E28" s="20">
        <f t="shared" si="0"/>
      </c>
      <c r="F28" s="20"/>
      <c r="G28" s="20"/>
      <c r="H28" s="20"/>
      <c r="I28" s="45"/>
      <c r="J28" s="45" t="str">
        <f t="shared" si="1"/>
        <v> - </v>
      </c>
      <c r="K28" s="46"/>
      <c r="L28" s="66"/>
    </row>
    <row r="29" spans="1:12" ht="18" customHeight="1">
      <c r="A29" s="21">
        <f>soupiska!C29</f>
        <v>21</v>
      </c>
      <c r="B29" s="18"/>
      <c r="C29" s="19" t="str">
        <f>soupiska!E29</f>
        <v>Stríž Rostislav</v>
      </c>
      <c r="D29" s="20">
        <v>0</v>
      </c>
      <c r="E29" s="20">
        <f t="shared" si="0"/>
      </c>
      <c r="F29" s="20"/>
      <c r="G29" s="20"/>
      <c r="H29" s="20"/>
      <c r="I29" s="45"/>
      <c r="J29" s="45" t="str">
        <f t="shared" si="1"/>
        <v> - </v>
      </c>
      <c r="K29" s="46"/>
      <c r="L29" s="66"/>
    </row>
    <row r="30" spans="1:12" ht="18" customHeight="1">
      <c r="A30" s="21">
        <f>soupiska!C30</f>
        <v>0</v>
      </c>
      <c r="B30" s="18"/>
      <c r="C30" s="19" t="str">
        <f>soupiska!E30</f>
        <v>Šulc Michal</v>
      </c>
      <c r="D30" s="20">
        <v>0</v>
      </c>
      <c r="E30" s="20">
        <f t="shared" si="0"/>
      </c>
      <c r="F30" s="20"/>
      <c r="G30" s="20"/>
      <c r="H30" s="20"/>
      <c r="I30" s="45"/>
      <c r="J30" s="45" t="str">
        <f t="shared" si="1"/>
        <v> - </v>
      </c>
      <c r="K30" s="46"/>
      <c r="L30" s="66"/>
    </row>
    <row r="31" spans="1:12" ht="18" customHeight="1" thickBot="1">
      <c r="A31" s="21">
        <f>soupiska!C31</f>
        <v>0</v>
      </c>
      <c r="B31" s="18"/>
      <c r="C31" s="19" t="str">
        <f>soupiska!E31</f>
        <v>Trojan Pavel</v>
      </c>
      <c r="D31" s="20">
        <v>0</v>
      </c>
      <c r="E31" s="20">
        <f t="shared" si="0"/>
      </c>
      <c r="F31" s="20"/>
      <c r="G31" s="20"/>
      <c r="H31" s="20"/>
      <c r="I31" s="45"/>
      <c r="J31" s="45" t="str">
        <f t="shared" si="1"/>
        <v> - </v>
      </c>
      <c r="K31" s="46"/>
      <c r="L31" s="66"/>
    </row>
    <row r="32" spans="1:12" ht="18" customHeight="1" thickBot="1" thickTop="1">
      <c r="A32" s="47"/>
      <c r="B32" s="48"/>
      <c r="C32" s="49" t="s">
        <v>96</v>
      </c>
      <c r="D32" s="50">
        <f aca="true" t="shared" si="2" ref="D32:I32">SUM(D11:D31)</f>
        <v>0</v>
      </c>
      <c r="E32" s="50">
        <f t="shared" si="2"/>
        <v>0</v>
      </c>
      <c r="F32" s="50">
        <f t="shared" si="2"/>
        <v>0</v>
      </c>
      <c r="G32" s="50">
        <f t="shared" si="2"/>
        <v>0</v>
      </c>
      <c r="H32" s="50">
        <f t="shared" si="2"/>
        <v>0</v>
      </c>
      <c r="I32" s="51">
        <f t="shared" si="2"/>
        <v>0</v>
      </c>
      <c r="J32" s="51" t="e">
        <f>IF(H32="0","0",ROUND(I32*100/H32,1))</f>
        <v>#DIV/0!</v>
      </c>
      <c r="K32" s="52">
        <f>SUM(K11:K31)</f>
        <v>0</v>
      </c>
      <c r="L32" s="66"/>
    </row>
    <row r="33" spans="1:12" ht="18" customHeight="1">
      <c r="A33" s="55"/>
      <c r="B33" s="55"/>
      <c r="C33" s="55"/>
      <c r="D33" s="56"/>
      <c r="E33" s="56"/>
      <c r="F33" s="56"/>
      <c r="G33" s="56"/>
      <c r="H33" s="56"/>
      <c r="I33" s="56"/>
      <c r="J33" s="56"/>
      <c r="K33" s="56"/>
      <c r="L33" s="78"/>
    </row>
    <row r="34" spans="1:11" ht="18" customHeight="1" thickBot="1">
      <c r="A34" s="55"/>
      <c r="B34" s="55"/>
      <c r="C34" s="55"/>
      <c r="D34" s="56"/>
      <c r="E34" s="56"/>
      <c r="F34" s="56"/>
      <c r="G34" s="56"/>
      <c r="H34" s="56"/>
      <c r="I34" s="56"/>
      <c r="J34" s="56"/>
      <c r="K34" s="56"/>
    </row>
    <row r="35" spans="1:12" ht="18" customHeight="1" thickBot="1">
      <c r="A35" s="57"/>
      <c r="B35" s="58"/>
      <c r="C35" s="59" t="s">
        <v>97</v>
      </c>
      <c r="D35" s="60">
        <f>D53</f>
        <v>0</v>
      </c>
      <c r="E35" s="60">
        <f>F35*3+G35*2+I35</f>
        <v>0</v>
      </c>
      <c r="F35" s="60">
        <f>F53</f>
        <v>0</v>
      </c>
      <c r="G35" s="60">
        <f>G53</f>
        <v>0</v>
      </c>
      <c r="H35" s="60">
        <f>H53</f>
        <v>0</v>
      </c>
      <c r="I35" s="61">
        <f>I53</f>
        <v>0</v>
      </c>
      <c r="J35" s="61" t="e">
        <f>IF(H35="0","0",ROUND(I35*100/H35,1))</f>
        <v>#DIV/0!</v>
      </c>
      <c r="K35" s="62">
        <f>K53</f>
        <v>0</v>
      </c>
      <c r="L35" s="66"/>
    </row>
    <row r="36" spans="1:11" ht="15.75" thickTop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9" spans="1:11" ht="15">
      <c r="A39" s="33" t="s">
        <v>85</v>
      </c>
      <c r="B39" s="34"/>
      <c r="C39" s="34"/>
      <c r="D39" s="35"/>
      <c r="E39" s="36" t="s">
        <v>86</v>
      </c>
      <c r="F39" s="36" t="s">
        <v>87</v>
      </c>
      <c r="G39" s="36" t="s">
        <v>88</v>
      </c>
      <c r="H39" s="37" t="s">
        <v>89</v>
      </c>
      <c r="I39" s="38"/>
      <c r="J39" s="38"/>
      <c r="K39" s="39" t="s">
        <v>90</v>
      </c>
    </row>
    <row r="40" spans="1:11" ht="15.75" thickBot="1">
      <c r="A40" s="9" t="s">
        <v>32</v>
      </c>
      <c r="B40" s="11"/>
      <c r="C40" s="10" t="s">
        <v>33</v>
      </c>
      <c r="D40" s="12" t="s">
        <v>91</v>
      </c>
      <c r="E40" s="12" t="s">
        <v>92</v>
      </c>
      <c r="F40" s="40"/>
      <c r="G40" s="40"/>
      <c r="H40" s="12" t="s">
        <v>93</v>
      </c>
      <c r="I40" s="41" t="s">
        <v>94</v>
      </c>
      <c r="J40" s="41" t="s">
        <v>95</v>
      </c>
      <c r="K40" s="42" t="s">
        <v>92</v>
      </c>
    </row>
    <row r="41" spans="1:11" ht="15">
      <c r="A41" s="21"/>
      <c r="B41" s="18"/>
      <c r="C41" s="19" t="s">
        <v>98</v>
      </c>
      <c r="D41" s="20"/>
      <c r="E41" s="20" t="str">
        <f aca="true" t="shared" si="3" ref="E41:E52">IF(D41=0," - ",3*F41+2*G41+I41)</f>
        <v> - </v>
      </c>
      <c r="F41" s="20"/>
      <c r="G41" s="20"/>
      <c r="H41" s="20"/>
      <c r="I41" s="45"/>
      <c r="J41" s="45" t="str">
        <f aca="true" t="shared" si="4" ref="J41:J52">IF(AND(H41=0,I41=0)," - ",ROUND(I41*100/H41,1))</f>
        <v> - </v>
      </c>
      <c r="K41" s="46"/>
    </row>
    <row r="42" spans="1:11" ht="15">
      <c r="A42" s="21"/>
      <c r="B42" s="18"/>
      <c r="C42" s="19"/>
      <c r="D42" s="20"/>
      <c r="E42" s="20" t="str">
        <f t="shared" si="3"/>
        <v> - </v>
      </c>
      <c r="F42" s="20"/>
      <c r="G42" s="20"/>
      <c r="H42" s="20"/>
      <c r="I42" s="45"/>
      <c r="J42" s="45" t="str">
        <f t="shared" si="4"/>
        <v> - </v>
      </c>
      <c r="K42" s="46"/>
    </row>
    <row r="43" spans="1:11" ht="15">
      <c r="A43" s="21"/>
      <c r="B43" s="18"/>
      <c r="C43" s="19"/>
      <c r="D43" s="20"/>
      <c r="E43" s="20" t="str">
        <f t="shared" si="3"/>
        <v> - </v>
      </c>
      <c r="F43" s="20"/>
      <c r="G43" s="20"/>
      <c r="H43" s="20"/>
      <c r="I43" s="45"/>
      <c r="J43" s="45" t="str">
        <f t="shared" si="4"/>
        <v> - </v>
      </c>
      <c r="K43" s="46"/>
    </row>
    <row r="44" spans="1:11" ht="15">
      <c r="A44" s="21"/>
      <c r="B44" s="18"/>
      <c r="C44" s="19"/>
      <c r="D44" s="20"/>
      <c r="E44" s="20" t="str">
        <f t="shared" si="3"/>
        <v> - </v>
      </c>
      <c r="F44" s="20"/>
      <c r="G44" s="20"/>
      <c r="H44" s="20"/>
      <c r="I44" s="45"/>
      <c r="J44" s="45" t="str">
        <f t="shared" si="4"/>
        <v> - </v>
      </c>
      <c r="K44" s="46"/>
    </row>
    <row r="45" spans="1:11" ht="15">
      <c r="A45" s="21"/>
      <c r="B45" s="18"/>
      <c r="C45" s="19"/>
      <c r="D45" s="20"/>
      <c r="E45" s="20" t="str">
        <f t="shared" si="3"/>
        <v> - </v>
      </c>
      <c r="F45" s="20"/>
      <c r="G45" s="20"/>
      <c r="H45" s="20"/>
      <c r="I45" s="45"/>
      <c r="J45" s="45" t="str">
        <f t="shared" si="4"/>
        <v> - </v>
      </c>
      <c r="K45" s="46"/>
    </row>
    <row r="46" spans="1:11" ht="15">
      <c r="A46" s="17"/>
      <c r="B46" s="18"/>
      <c r="C46" s="19"/>
      <c r="D46" s="20"/>
      <c r="E46" s="20" t="str">
        <f t="shared" si="3"/>
        <v> - </v>
      </c>
      <c r="F46" s="20"/>
      <c r="G46" s="20"/>
      <c r="H46" s="20"/>
      <c r="I46" s="45"/>
      <c r="J46" s="45" t="str">
        <f t="shared" si="4"/>
        <v> - </v>
      </c>
      <c r="K46" s="46"/>
    </row>
    <row r="47" spans="1:11" ht="15">
      <c r="A47" s="21"/>
      <c r="B47" s="18"/>
      <c r="C47" s="19"/>
      <c r="D47" s="20"/>
      <c r="E47" s="20" t="str">
        <f t="shared" si="3"/>
        <v> - </v>
      </c>
      <c r="F47" s="20"/>
      <c r="G47" s="20"/>
      <c r="H47" s="20"/>
      <c r="I47" s="45"/>
      <c r="J47" s="45" t="str">
        <f t="shared" si="4"/>
        <v> - </v>
      </c>
      <c r="K47" s="46"/>
    </row>
    <row r="48" spans="1:11" ht="15">
      <c r="A48" s="21"/>
      <c r="B48" s="18"/>
      <c r="C48" s="19"/>
      <c r="D48" s="20"/>
      <c r="E48" s="20" t="str">
        <f t="shared" si="3"/>
        <v> - </v>
      </c>
      <c r="F48" s="20"/>
      <c r="G48" s="20"/>
      <c r="H48" s="20"/>
      <c r="I48" s="45"/>
      <c r="J48" s="45" t="str">
        <f t="shared" si="4"/>
        <v> - </v>
      </c>
      <c r="K48" s="46"/>
    </row>
    <row r="49" spans="1:11" ht="15">
      <c r="A49" s="21"/>
      <c r="B49" s="18"/>
      <c r="C49" s="19"/>
      <c r="D49" s="20"/>
      <c r="E49" s="20" t="str">
        <f t="shared" si="3"/>
        <v> - </v>
      </c>
      <c r="F49" s="20"/>
      <c r="G49" s="20"/>
      <c r="H49" s="20"/>
      <c r="I49" s="45"/>
      <c r="J49" s="45" t="str">
        <f t="shared" si="4"/>
        <v> - </v>
      </c>
      <c r="K49" s="46"/>
    </row>
    <row r="50" spans="1:11" ht="15">
      <c r="A50" s="21"/>
      <c r="B50" s="18"/>
      <c r="C50" s="19"/>
      <c r="D50" s="20"/>
      <c r="E50" s="20" t="str">
        <f t="shared" si="3"/>
        <v> - </v>
      </c>
      <c r="F50" s="20"/>
      <c r="G50" s="20"/>
      <c r="H50" s="20"/>
      <c r="I50" s="45"/>
      <c r="J50" s="45" t="str">
        <f t="shared" si="4"/>
        <v> - </v>
      </c>
      <c r="K50" s="46"/>
    </row>
    <row r="51" spans="1:11" ht="15">
      <c r="A51" s="21"/>
      <c r="B51" s="18"/>
      <c r="C51" s="19"/>
      <c r="D51" s="20"/>
      <c r="E51" s="20" t="str">
        <f t="shared" si="3"/>
        <v> - </v>
      </c>
      <c r="F51" s="20"/>
      <c r="G51" s="20"/>
      <c r="H51" s="20"/>
      <c r="I51" s="45"/>
      <c r="J51" s="45" t="str">
        <f t="shared" si="4"/>
        <v> - </v>
      </c>
      <c r="K51" s="46"/>
    </row>
    <row r="52" spans="1:11" ht="15.75" thickBot="1">
      <c r="A52" s="21"/>
      <c r="B52" s="18"/>
      <c r="C52" s="18"/>
      <c r="D52" s="20"/>
      <c r="E52" s="20" t="str">
        <f t="shared" si="3"/>
        <v> - </v>
      </c>
      <c r="F52" s="20"/>
      <c r="G52" s="20"/>
      <c r="H52" s="20"/>
      <c r="I52" s="45"/>
      <c r="J52" s="45" t="str">
        <f t="shared" si="4"/>
        <v> - </v>
      </c>
      <c r="K52" s="46"/>
    </row>
    <row r="53" spans="1:11" ht="19.5" thickBot="1" thickTop="1">
      <c r="A53" s="47"/>
      <c r="B53" s="48"/>
      <c r="C53" s="49" t="s">
        <v>96</v>
      </c>
      <c r="D53" s="50">
        <f aca="true" t="shared" si="5" ref="D53:I53">SUM(D41:D52)</f>
        <v>0</v>
      </c>
      <c r="E53" s="50">
        <f t="shared" si="5"/>
        <v>0</v>
      </c>
      <c r="F53" s="50">
        <f t="shared" si="5"/>
        <v>0</v>
      </c>
      <c r="G53" s="50">
        <f t="shared" si="5"/>
        <v>0</v>
      </c>
      <c r="H53" s="50">
        <f t="shared" si="5"/>
        <v>0</v>
      </c>
      <c r="I53" s="51">
        <f t="shared" si="5"/>
        <v>0</v>
      </c>
      <c r="J53" s="51" t="e">
        <f>IF(H53=" - "," - ",ROUND(I53*100/H53,1))</f>
        <v>#DIV/0!</v>
      </c>
      <c r="K53" s="52">
        <f>SUM(K41:K52)</f>
        <v>0</v>
      </c>
    </row>
    <row r="65" spans="1:7" ht="15.75">
      <c r="A65" s="68"/>
      <c r="B65" s="68"/>
      <c r="C65" s="68"/>
      <c r="D65" s="68"/>
      <c r="E65" s="68"/>
      <c r="F65" s="68"/>
      <c r="G65" s="68"/>
    </row>
    <row r="68" ht="20.25">
      <c r="A68" s="69"/>
    </row>
    <row r="84" spans="1:7" ht="18">
      <c r="A84" s="70"/>
      <c r="B84" s="70"/>
      <c r="C84" s="70"/>
      <c r="D84" s="70"/>
      <c r="E84" s="70"/>
      <c r="F84" s="70"/>
      <c r="G84" s="70"/>
    </row>
    <row r="87" spans="1:8" ht="23.25">
      <c r="A87" s="71"/>
      <c r="D87" s="72"/>
      <c r="E87" s="72"/>
      <c r="F87" s="72"/>
      <c r="G87" s="72"/>
      <c r="H87" s="72"/>
    </row>
    <row r="88" spans="4:8" ht="15">
      <c r="D88" s="72"/>
      <c r="E88" s="72"/>
      <c r="F88" s="72"/>
      <c r="G88" s="72"/>
      <c r="H88" s="72"/>
    </row>
    <row r="89" spans="1:8" ht="18">
      <c r="A89" s="73"/>
      <c r="B89" s="73"/>
      <c r="C89" s="73"/>
      <c r="D89" s="73"/>
      <c r="E89" s="73"/>
      <c r="F89" s="73"/>
      <c r="G89" s="73"/>
      <c r="H89" s="74"/>
    </row>
    <row r="90" spans="1:8" ht="18">
      <c r="A90" s="73"/>
      <c r="B90" s="73"/>
      <c r="C90" s="73"/>
      <c r="D90" s="73"/>
      <c r="E90" s="73"/>
      <c r="F90" s="73"/>
      <c r="G90" s="73"/>
      <c r="H90" s="74"/>
    </row>
    <row r="91" spans="1:8" ht="18">
      <c r="A91" s="73"/>
      <c r="B91" s="73"/>
      <c r="C91" s="73"/>
      <c r="D91" s="73"/>
      <c r="E91" s="73"/>
      <c r="F91" s="73"/>
      <c r="G91" s="73"/>
      <c r="H91" s="74"/>
    </row>
    <row r="92" ht="15">
      <c r="H92" s="72"/>
    </row>
    <row r="93" ht="15">
      <c r="H93" s="72"/>
    </row>
    <row r="94" ht="15">
      <c r="H94" s="72"/>
    </row>
    <row r="95" ht="15">
      <c r="H95" s="72"/>
    </row>
    <row r="96" ht="15">
      <c r="H96" s="72"/>
    </row>
    <row r="97" ht="15">
      <c r="H97" s="72"/>
    </row>
    <row r="98" ht="15">
      <c r="H98" s="72"/>
    </row>
    <row r="99" ht="15">
      <c r="H99" s="72"/>
    </row>
    <row r="100" ht="15">
      <c r="H100" s="72"/>
    </row>
    <row r="101" ht="15">
      <c r="H101" s="72"/>
    </row>
    <row r="102" ht="15">
      <c r="H102" s="72"/>
    </row>
    <row r="103" spans="1:8" ht="18">
      <c r="A103" s="70"/>
      <c r="B103" s="70"/>
      <c r="C103" s="70"/>
      <c r="D103" s="70"/>
      <c r="E103" s="70"/>
      <c r="F103" s="70"/>
      <c r="G103" s="70"/>
      <c r="H103" s="70"/>
    </row>
    <row r="106" spans="1:7" ht="20.25">
      <c r="A106" s="69"/>
      <c r="B106" s="69"/>
      <c r="D106" s="72"/>
      <c r="E106" s="72"/>
      <c r="F106" s="72"/>
      <c r="G106" s="72"/>
    </row>
    <row r="107" spans="4:7" ht="15">
      <c r="D107" s="72"/>
      <c r="E107" s="72"/>
      <c r="F107" s="72"/>
      <c r="G107" s="72"/>
    </row>
    <row r="122" spans="1:7" ht="18">
      <c r="A122" s="70"/>
      <c r="B122" s="70"/>
      <c r="C122" s="70"/>
      <c r="D122" s="70"/>
      <c r="E122" s="70"/>
      <c r="F122" s="70"/>
      <c r="G122" s="70"/>
    </row>
    <row r="125" ht="20.25">
      <c r="A125" s="69"/>
    </row>
    <row r="141" spans="1:7" ht="18">
      <c r="A141" s="70"/>
      <c r="B141" s="70"/>
      <c r="C141" s="70"/>
      <c r="D141" s="70"/>
      <c r="E141" s="70"/>
      <c r="F141" s="70"/>
      <c r="G141" s="70"/>
    </row>
    <row r="144" spans="1:7" ht="20.25">
      <c r="A144" s="69"/>
      <c r="D144" s="72"/>
      <c r="E144" s="72"/>
      <c r="F144" s="72"/>
      <c r="G144" s="72"/>
    </row>
    <row r="145" spans="4:7" ht="15">
      <c r="D145" s="72"/>
      <c r="E145" s="72"/>
      <c r="F145" s="72"/>
      <c r="G145" s="72"/>
    </row>
    <row r="160" spans="1:7" ht="18">
      <c r="A160" s="70"/>
      <c r="B160" s="70"/>
      <c r="C160" s="70"/>
      <c r="D160" s="70"/>
      <c r="E160" s="70"/>
      <c r="F160" s="70"/>
      <c r="G160" s="70"/>
    </row>
  </sheetData>
  <sheetProtection/>
  <printOptions/>
  <pageMargins left="0.75" right="0.75" top="1" bottom="1" header="0.5118055555555556" footer="0.5118055555555556"/>
  <pageSetup fitToHeight="1" fitToWidth="1"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L160"/>
  <sheetViews>
    <sheetView showGridLines="0" zoomScale="75" zoomScaleNormal="75" zoomScalePageLayoutView="0" workbookViewId="0" topLeftCell="A1">
      <selection activeCell="A1" sqref="A1"/>
    </sheetView>
  </sheetViews>
  <sheetFormatPr defaultColWidth="9.796875" defaultRowHeight="15.75"/>
  <cols>
    <col min="1" max="1" width="6.19921875" style="22" customWidth="1"/>
    <col min="2" max="2" width="1.8984375" style="22" customWidth="1"/>
    <col min="3" max="3" width="15.69921875" style="22" customWidth="1"/>
    <col min="4" max="4" width="5.296875" style="22" customWidth="1"/>
    <col min="5" max="5" width="8" style="22" customWidth="1"/>
    <col min="6" max="6" width="6.8984375" style="22" customWidth="1"/>
    <col min="7" max="7" width="8.796875" style="22" customWidth="1"/>
    <col min="8" max="8" width="6.09765625" style="22" customWidth="1"/>
    <col min="9" max="9" width="10.796875" style="22" customWidth="1"/>
    <col min="10" max="10" width="5.796875" style="22" customWidth="1"/>
    <col min="11" max="11" width="6.8984375" style="22" customWidth="1"/>
    <col min="12" max="12" width="2.796875" style="22" customWidth="1"/>
    <col min="13" max="16384" width="9.796875" style="22" customWidth="1"/>
  </cols>
  <sheetData>
    <row r="1" ht="15">
      <c r="J1" s="23"/>
    </row>
    <row r="2" spans="1:8" ht="15">
      <c r="A2" s="22" t="s">
        <v>76</v>
      </c>
      <c r="D2" s="22">
        <f>rozpis!D5</f>
        <v>258</v>
      </c>
      <c r="F2" s="22" t="s">
        <v>77</v>
      </c>
      <c r="H2" s="22">
        <v>2</v>
      </c>
    </row>
    <row r="4" spans="1:9" ht="23.25">
      <c r="A4" s="24" t="s">
        <v>78</v>
      </c>
      <c r="E4" s="24" t="str">
        <f>rozpis!F5</f>
        <v>doma</v>
      </c>
      <c r="G4" s="24" t="s">
        <v>79</v>
      </c>
      <c r="I4" s="25">
        <f>rozpis!E5</f>
        <v>40831</v>
      </c>
    </row>
    <row r="5" spans="1:10" ht="30">
      <c r="A5" s="26" t="s">
        <v>80</v>
      </c>
      <c r="B5" s="27"/>
      <c r="C5" s="27" t="str">
        <f>rozpis!H5</f>
        <v>Přelouč "B"</v>
      </c>
      <c r="F5" s="27"/>
      <c r="G5" s="28">
        <f>E32</f>
        <v>73</v>
      </c>
      <c r="H5" s="28" t="s">
        <v>81</v>
      </c>
      <c r="I5" s="28">
        <f>E35</f>
        <v>47</v>
      </c>
      <c r="J5" s="27"/>
    </row>
    <row r="6" spans="1:10" ht="30">
      <c r="A6" s="29">
        <f>IF(G5&gt;I5,1,0)</f>
        <v>1</v>
      </c>
      <c r="B6" s="27"/>
      <c r="C6" s="29">
        <f>IF(I5&gt;G5,1,0)</f>
        <v>0</v>
      </c>
      <c r="F6" s="30" t="s">
        <v>82</v>
      </c>
      <c r="G6" s="31">
        <v>39</v>
      </c>
      <c r="H6" s="31" t="s">
        <v>81</v>
      </c>
      <c r="I6" s="31">
        <v>24</v>
      </c>
      <c r="J6" s="32" t="s">
        <v>83</v>
      </c>
    </row>
    <row r="7" spans="1:4" ht="15.75">
      <c r="A7" s="65" t="s">
        <v>84</v>
      </c>
      <c r="C7" s="22" t="str">
        <f>rozpis!I5</f>
        <v>Kolář M</v>
      </c>
      <c r="D7" s="22" t="str">
        <f>rozpis!J5</f>
        <v>Zadina</v>
      </c>
    </row>
    <row r="9" spans="1:12" ht="18" customHeight="1">
      <c r="A9" s="33" t="s">
        <v>85</v>
      </c>
      <c r="B9" s="34"/>
      <c r="C9" s="34"/>
      <c r="D9" s="35"/>
      <c r="E9" s="36" t="s">
        <v>86</v>
      </c>
      <c r="F9" s="36" t="s">
        <v>87</v>
      </c>
      <c r="G9" s="36" t="s">
        <v>88</v>
      </c>
      <c r="H9" s="37" t="s">
        <v>89</v>
      </c>
      <c r="I9" s="38"/>
      <c r="J9" s="38"/>
      <c r="K9" s="39" t="s">
        <v>90</v>
      </c>
      <c r="L9" s="66"/>
    </row>
    <row r="10" spans="1:12" ht="18" customHeight="1">
      <c r="A10" s="9" t="s">
        <v>32</v>
      </c>
      <c r="B10" s="11"/>
      <c r="C10" s="10" t="s">
        <v>33</v>
      </c>
      <c r="D10" s="12" t="s">
        <v>91</v>
      </c>
      <c r="E10" s="12" t="s">
        <v>92</v>
      </c>
      <c r="F10" s="40"/>
      <c r="G10" s="40"/>
      <c r="H10" s="12" t="s">
        <v>93</v>
      </c>
      <c r="I10" s="41" t="s">
        <v>94</v>
      </c>
      <c r="J10" s="41" t="s">
        <v>95</v>
      </c>
      <c r="K10" s="42" t="s">
        <v>92</v>
      </c>
      <c r="L10" s="66"/>
    </row>
    <row r="11" spans="1:12" ht="18" customHeight="1">
      <c r="A11" s="13">
        <f>soupiska!C11</f>
        <v>12</v>
      </c>
      <c r="B11" s="15"/>
      <c r="C11" s="14" t="str">
        <f>soupiska!E11</f>
        <v>Čechovský Marek</v>
      </c>
      <c r="D11" s="16">
        <v>1</v>
      </c>
      <c r="E11" s="16">
        <f>IF(D11=0,"",3*F11+2*G11+I11)</f>
        <v>28</v>
      </c>
      <c r="F11" s="16">
        <v>0</v>
      </c>
      <c r="G11" s="16">
        <v>11</v>
      </c>
      <c r="H11" s="16">
        <v>7</v>
      </c>
      <c r="I11" s="43">
        <v>6</v>
      </c>
      <c r="J11" s="43">
        <f>IF(AND(H11=0,I11=0)," - ",ROUND(I11*100/H11,1))</f>
        <v>85.7</v>
      </c>
      <c r="K11" s="44">
        <v>2</v>
      </c>
      <c r="L11" s="66"/>
    </row>
    <row r="12" spans="1:12" ht="18" customHeight="1">
      <c r="A12" s="21">
        <f>soupiska!C12</f>
        <v>0</v>
      </c>
      <c r="B12" s="18"/>
      <c r="C12" s="19" t="str">
        <f>soupiska!E12</f>
        <v>Dostál Radek</v>
      </c>
      <c r="D12" s="20">
        <v>0</v>
      </c>
      <c r="E12" s="20">
        <f>IF(D12=0,"",3*F12+2*G12+I12)</f>
      </c>
      <c r="F12" s="20"/>
      <c r="G12" s="20"/>
      <c r="H12" s="20"/>
      <c r="I12" s="45"/>
      <c r="J12" s="45" t="str">
        <f>IF(AND(H12=0,I12=0)," - ",ROUND(I12*100/H12,1))</f>
        <v> - </v>
      </c>
      <c r="K12" s="46"/>
      <c r="L12" s="66"/>
    </row>
    <row r="13" spans="1:12" ht="18" customHeight="1">
      <c r="A13" s="21">
        <f>soupiska!C13</f>
        <v>14</v>
      </c>
      <c r="B13" s="18"/>
      <c r="C13" s="19" t="str">
        <f>soupiska!E13</f>
        <v>Ducháček Ludvík</v>
      </c>
      <c r="D13" s="20">
        <v>0</v>
      </c>
      <c r="E13" s="20">
        <f aca="true" t="shared" si="0" ref="E13:E30">IF(D13=0,"",3*F13+2*G13+I13)</f>
      </c>
      <c r="F13" s="20"/>
      <c r="G13" s="20"/>
      <c r="H13" s="20"/>
      <c r="I13" s="45"/>
      <c r="J13" s="45" t="str">
        <f aca="true" t="shared" si="1" ref="J13:J30">IF(AND(H13=0,I13=0)," - ",ROUND(I13*100/H13,1))</f>
        <v> - </v>
      </c>
      <c r="K13" s="46"/>
      <c r="L13" s="66"/>
    </row>
    <row r="14" spans="1:12" ht="18" customHeight="1">
      <c r="A14" s="21">
        <f>soupiska!C14</f>
        <v>20</v>
      </c>
      <c r="B14" s="18"/>
      <c r="C14" s="19" t="str">
        <f>soupiska!E14</f>
        <v>Dvořák Milan</v>
      </c>
      <c r="D14" s="20">
        <v>1</v>
      </c>
      <c r="E14" s="20">
        <f t="shared" si="0"/>
        <v>4</v>
      </c>
      <c r="F14" s="20">
        <v>0</v>
      </c>
      <c r="G14" s="20">
        <v>1</v>
      </c>
      <c r="H14" s="20">
        <v>2</v>
      </c>
      <c r="I14" s="45">
        <v>2</v>
      </c>
      <c r="J14" s="45">
        <f t="shared" si="1"/>
        <v>100</v>
      </c>
      <c r="K14" s="46">
        <v>0</v>
      </c>
      <c r="L14" s="66"/>
    </row>
    <row r="15" spans="1:12" ht="18" customHeight="1">
      <c r="A15" s="21">
        <f>soupiska!C15</f>
        <v>4</v>
      </c>
      <c r="B15" s="18"/>
      <c r="C15" s="19" t="str">
        <f>soupiska!E15</f>
        <v>Fiksa Ondřej</v>
      </c>
      <c r="D15" s="20">
        <v>1</v>
      </c>
      <c r="E15" s="20">
        <f>IF(D15=0,"",3*F15+2*G15+I15)</f>
        <v>3</v>
      </c>
      <c r="F15" s="20">
        <v>0</v>
      </c>
      <c r="G15" s="20">
        <v>1</v>
      </c>
      <c r="H15" s="20">
        <v>2</v>
      </c>
      <c r="I15" s="45">
        <v>1</v>
      </c>
      <c r="J15" s="45">
        <f>IF(AND(H15=0,I15=0)," - ",ROUND(I15*100/H15,1))</f>
        <v>50</v>
      </c>
      <c r="K15" s="46">
        <v>1</v>
      </c>
      <c r="L15" s="66"/>
    </row>
    <row r="16" spans="1:12" ht="18" customHeight="1">
      <c r="A16" s="21">
        <f>soupiska!C16</f>
        <v>15</v>
      </c>
      <c r="B16" s="18"/>
      <c r="C16" s="19" t="str">
        <f>soupiska!E16</f>
        <v>Hedvičák Jaroslav</v>
      </c>
      <c r="D16" s="20">
        <v>1</v>
      </c>
      <c r="E16" s="20">
        <f t="shared" si="0"/>
        <v>17</v>
      </c>
      <c r="F16" s="20">
        <v>3</v>
      </c>
      <c r="G16" s="20">
        <v>4</v>
      </c>
      <c r="H16" s="20">
        <v>0</v>
      </c>
      <c r="I16" s="45">
        <v>0</v>
      </c>
      <c r="J16" s="45" t="str">
        <f t="shared" si="1"/>
        <v> - </v>
      </c>
      <c r="K16" s="46">
        <v>1</v>
      </c>
      <c r="L16" s="66"/>
    </row>
    <row r="17" spans="1:12" ht="18" customHeight="1">
      <c r="A17" s="21">
        <f>soupiska!C17</f>
        <v>10</v>
      </c>
      <c r="B17" s="18"/>
      <c r="C17" s="19" t="str">
        <f>soupiska!E17</f>
        <v>Krontorád Pavel</v>
      </c>
      <c r="D17" s="20">
        <v>0</v>
      </c>
      <c r="E17" s="20">
        <f t="shared" si="0"/>
      </c>
      <c r="F17" s="20"/>
      <c r="G17" s="20"/>
      <c r="H17" s="20"/>
      <c r="I17" s="45"/>
      <c r="J17" s="45" t="str">
        <f t="shared" si="1"/>
        <v> - </v>
      </c>
      <c r="K17" s="46"/>
      <c r="L17" s="66"/>
    </row>
    <row r="18" spans="1:12" ht="18" customHeight="1">
      <c r="A18" s="21">
        <f>soupiska!C18</f>
        <v>7</v>
      </c>
      <c r="B18" s="18"/>
      <c r="C18" s="19" t="str">
        <f>soupiska!E18</f>
        <v>Krontorád Vít</v>
      </c>
      <c r="D18" s="20">
        <v>1</v>
      </c>
      <c r="E18" s="20">
        <f t="shared" si="0"/>
        <v>4</v>
      </c>
      <c r="F18" s="20">
        <v>0</v>
      </c>
      <c r="G18" s="20">
        <v>2</v>
      </c>
      <c r="H18" s="20">
        <v>0</v>
      </c>
      <c r="I18" s="45">
        <v>0</v>
      </c>
      <c r="J18" s="45" t="str">
        <f t="shared" si="1"/>
        <v> - </v>
      </c>
      <c r="K18" s="46">
        <v>0</v>
      </c>
      <c r="L18" s="66"/>
    </row>
    <row r="19" spans="1:12" ht="18" customHeight="1">
      <c r="A19" s="21">
        <f>soupiska!C19</f>
        <v>6</v>
      </c>
      <c r="B19" s="18"/>
      <c r="C19" s="19" t="str">
        <f>soupiska!E19</f>
        <v>Krška Josef</v>
      </c>
      <c r="D19" s="20">
        <v>0</v>
      </c>
      <c r="E19" s="20">
        <f t="shared" si="0"/>
      </c>
      <c r="F19" s="20"/>
      <c r="G19" s="20"/>
      <c r="H19" s="20"/>
      <c r="I19" s="45"/>
      <c r="J19" s="45" t="str">
        <f t="shared" si="1"/>
        <v> - </v>
      </c>
      <c r="K19" s="46"/>
      <c r="L19" s="66"/>
    </row>
    <row r="20" spans="1:12" ht="18" customHeight="1">
      <c r="A20" s="21">
        <f>soupiska!C20</f>
        <v>18</v>
      </c>
      <c r="B20" s="18"/>
      <c r="C20" s="19" t="str">
        <f>soupiska!E20</f>
        <v>Maca Radek</v>
      </c>
      <c r="D20" s="20">
        <v>0</v>
      </c>
      <c r="E20" s="20">
        <f t="shared" si="0"/>
      </c>
      <c r="F20" s="20"/>
      <c r="G20" s="20"/>
      <c r="H20" s="20"/>
      <c r="I20" s="45"/>
      <c r="J20" s="45" t="str">
        <f t="shared" si="1"/>
        <v> - </v>
      </c>
      <c r="K20" s="46"/>
      <c r="L20" s="66"/>
    </row>
    <row r="21" spans="1:12" ht="18" customHeight="1">
      <c r="A21" s="21">
        <f>soupiska!C21</f>
        <v>17</v>
      </c>
      <c r="B21" s="18"/>
      <c r="C21" s="19" t="str">
        <f>soupiska!E21</f>
        <v>Müller Tomáš</v>
      </c>
      <c r="D21" s="20">
        <v>0</v>
      </c>
      <c r="E21" s="20">
        <f t="shared" si="0"/>
      </c>
      <c r="F21" s="20"/>
      <c r="G21" s="20"/>
      <c r="H21" s="20"/>
      <c r="I21" s="45"/>
      <c r="J21" s="45" t="str">
        <f t="shared" si="1"/>
        <v> - </v>
      </c>
      <c r="K21" s="46"/>
      <c r="L21" s="66"/>
    </row>
    <row r="22" spans="1:12" ht="18" customHeight="1">
      <c r="A22" s="21">
        <f>soupiska!C22</f>
        <v>17</v>
      </c>
      <c r="B22" s="18"/>
      <c r="C22" s="19" t="str">
        <f>soupiska!E22</f>
        <v>Müller Petr</v>
      </c>
      <c r="D22" s="20">
        <v>0</v>
      </c>
      <c r="E22" s="20">
        <f t="shared" si="0"/>
      </c>
      <c r="F22" s="20"/>
      <c r="G22" s="20"/>
      <c r="H22" s="20"/>
      <c r="I22" s="45"/>
      <c r="J22" s="45" t="str">
        <f t="shared" si="1"/>
        <v> - </v>
      </c>
      <c r="K22" s="46"/>
      <c r="L22" s="66"/>
    </row>
    <row r="23" spans="1:12" ht="18" customHeight="1">
      <c r="A23" s="21">
        <f>soupiska!C23</f>
        <v>16</v>
      </c>
      <c r="B23" s="18"/>
      <c r="C23" s="19" t="str">
        <f>soupiska!E23</f>
        <v>Nepustil Petr</v>
      </c>
      <c r="D23" s="20">
        <v>1</v>
      </c>
      <c r="E23" s="20">
        <f t="shared" si="0"/>
        <v>11</v>
      </c>
      <c r="F23" s="20">
        <v>0</v>
      </c>
      <c r="G23" s="20">
        <v>5</v>
      </c>
      <c r="H23" s="20">
        <v>2</v>
      </c>
      <c r="I23" s="45">
        <v>1</v>
      </c>
      <c r="J23" s="45">
        <f t="shared" si="1"/>
        <v>50</v>
      </c>
      <c r="K23" s="46">
        <v>3</v>
      </c>
      <c r="L23" s="66"/>
    </row>
    <row r="24" spans="1:12" ht="18" customHeight="1">
      <c r="A24" s="21">
        <f>soupiska!C24</f>
        <v>8</v>
      </c>
      <c r="B24" s="18"/>
      <c r="C24" s="19" t="str">
        <f>soupiska!E24</f>
        <v>Petr Martin</v>
      </c>
      <c r="D24" s="20">
        <v>0</v>
      </c>
      <c r="E24" s="20">
        <f t="shared" si="0"/>
      </c>
      <c r="F24" s="20"/>
      <c r="G24" s="20"/>
      <c r="H24" s="20"/>
      <c r="I24" s="45"/>
      <c r="J24" s="45" t="str">
        <f t="shared" si="1"/>
        <v> - </v>
      </c>
      <c r="K24" s="46"/>
      <c r="L24" s="66"/>
    </row>
    <row r="25" spans="1:12" ht="18" customHeight="1">
      <c r="A25" s="21">
        <f>soupiska!C25</f>
        <v>0</v>
      </c>
      <c r="B25" s="18"/>
      <c r="C25" s="19" t="str">
        <f>soupiska!E25</f>
        <v>Teplý Petr</v>
      </c>
      <c r="D25" s="20">
        <v>0</v>
      </c>
      <c r="E25" s="20">
        <f t="shared" si="0"/>
      </c>
      <c r="F25" s="20"/>
      <c r="G25" s="20"/>
      <c r="H25" s="20"/>
      <c r="I25" s="45"/>
      <c r="J25" s="45" t="str">
        <f t="shared" si="1"/>
        <v> - </v>
      </c>
      <c r="K25" s="46"/>
      <c r="L25" s="66"/>
    </row>
    <row r="26" spans="1:12" ht="18" customHeight="1">
      <c r="A26" s="21">
        <f>soupiska!C26</f>
        <v>9</v>
      </c>
      <c r="B26" s="18"/>
      <c r="C26" s="19" t="str">
        <f>soupiska!E26</f>
        <v>Rychtář Jan</v>
      </c>
      <c r="D26" s="20">
        <v>0</v>
      </c>
      <c r="E26" s="20">
        <f t="shared" si="0"/>
      </c>
      <c r="F26" s="20"/>
      <c r="G26" s="20"/>
      <c r="H26" s="20"/>
      <c r="I26" s="45"/>
      <c r="J26" s="45" t="str">
        <f t="shared" si="1"/>
        <v> - </v>
      </c>
      <c r="K26" s="46"/>
      <c r="L26" s="66"/>
    </row>
    <row r="27" spans="1:12" ht="18" customHeight="1">
      <c r="A27" s="21">
        <f>soupiska!C27</f>
        <v>14</v>
      </c>
      <c r="B27" s="18"/>
      <c r="C27" s="19" t="str">
        <f>soupiska!E27</f>
        <v>Slezák Jakub</v>
      </c>
      <c r="D27" s="20">
        <v>1</v>
      </c>
      <c r="E27" s="20">
        <f t="shared" si="0"/>
        <v>3</v>
      </c>
      <c r="F27" s="20">
        <v>0</v>
      </c>
      <c r="G27" s="20">
        <v>1</v>
      </c>
      <c r="H27" s="20">
        <v>2</v>
      </c>
      <c r="I27" s="45">
        <v>1</v>
      </c>
      <c r="J27" s="45">
        <f t="shared" si="1"/>
        <v>50</v>
      </c>
      <c r="K27" s="46">
        <v>1</v>
      </c>
      <c r="L27" s="66"/>
    </row>
    <row r="28" spans="1:12" ht="18" customHeight="1">
      <c r="A28" s="21">
        <f>soupiska!C28</f>
        <v>5</v>
      </c>
      <c r="B28" s="18"/>
      <c r="C28" s="19" t="str">
        <f>soupiska!E28</f>
        <v>Straka Tomáš</v>
      </c>
      <c r="D28" s="20">
        <v>0</v>
      </c>
      <c r="E28" s="20">
        <f>IF(D28=0,"",3*F28+2*G28+I28)</f>
      </c>
      <c r="F28" s="20"/>
      <c r="G28" s="20"/>
      <c r="H28" s="20"/>
      <c r="I28" s="45"/>
      <c r="J28" s="45" t="str">
        <f>IF(AND(H28=0,I28=0)," - ",ROUND(I28*100/H28,1))</f>
        <v> - </v>
      </c>
      <c r="K28" s="46"/>
      <c r="L28" s="66"/>
    </row>
    <row r="29" spans="1:12" ht="18" customHeight="1">
      <c r="A29" s="21">
        <f>soupiska!C29</f>
        <v>21</v>
      </c>
      <c r="B29" s="18"/>
      <c r="C29" s="19" t="str">
        <f>soupiska!E29</f>
        <v>Stríž Rostislav</v>
      </c>
      <c r="D29" s="20">
        <v>1</v>
      </c>
      <c r="E29" s="20">
        <f>IF(D29=0,"",3*F29+2*G29+I29)</f>
        <v>3</v>
      </c>
      <c r="F29" s="20">
        <v>0</v>
      </c>
      <c r="G29" s="20">
        <v>1</v>
      </c>
      <c r="H29" s="20">
        <v>2</v>
      </c>
      <c r="I29" s="45">
        <v>1</v>
      </c>
      <c r="J29" s="45">
        <f>IF(AND(H29=0,I29=0)," - ",ROUND(I29*100/H29,1))</f>
        <v>50</v>
      </c>
      <c r="K29" s="46">
        <v>0</v>
      </c>
      <c r="L29" s="66"/>
    </row>
    <row r="30" spans="1:12" ht="18" customHeight="1">
      <c r="A30" s="21">
        <f>soupiska!C30</f>
        <v>0</v>
      </c>
      <c r="B30" s="18"/>
      <c r="C30" s="19" t="str">
        <f>soupiska!E30</f>
        <v>Šulc Michal</v>
      </c>
      <c r="D30" s="20">
        <v>0</v>
      </c>
      <c r="E30" s="20">
        <f t="shared" si="0"/>
      </c>
      <c r="F30" s="20"/>
      <c r="G30" s="20"/>
      <c r="H30" s="20"/>
      <c r="I30" s="45"/>
      <c r="J30" s="45" t="str">
        <f t="shared" si="1"/>
        <v> - </v>
      </c>
      <c r="K30" s="46"/>
      <c r="L30" s="66"/>
    </row>
    <row r="31" spans="1:12" ht="18" customHeight="1">
      <c r="A31" s="21">
        <f>soupiska!C31</f>
        <v>0</v>
      </c>
      <c r="B31" s="18"/>
      <c r="C31" s="19" t="str">
        <f>soupiska!E31</f>
        <v>Trojan Pavel</v>
      </c>
      <c r="D31" s="20">
        <v>0</v>
      </c>
      <c r="E31" s="20">
        <f>IF(D31=0,"",3*F31+2*G31+I31)</f>
      </c>
      <c r="F31" s="20"/>
      <c r="G31" s="20"/>
      <c r="H31" s="20"/>
      <c r="I31" s="45"/>
      <c r="J31" s="45" t="str">
        <f>IF(AND(H31=0,I31=0)," - ",ROUND(I31*100/H31,1))</f>
        <v> - </v>
      </c>
      <c r="K31" s="46"/>
      <c r="L31" s="66"/>
    </row>
    <row r="32" spans="1:12" ht="18" customHeight="1">
      <c r="A32" s="47"/>
      <c r="B32" s="48"/>
      <c r="C32" s="49" t="s">
        <v>96</v>
      </c>
      <c r="D32" s="50">
        <f aca="true" t="shared" si="2" ref="D32:I32">SUM(D11:D31)</f>
        <v>8</v>
      </c>
      <c r="E32" s="50">
        <f t="shared" si="2"/>
        <v>73</v>
      </c>
      <c r="F32" s="50">
        <f t="shared" si="2"/>
        <v>3</v>
      </c>
      <c r="G32" s="50">
        <f t="shared" si="2"/>
        <v>26</v>
      </c>
      <c r="H32" s="50">
        <f t="shared" si="2"/>
        <v>17</v>
      </c>
      <c r="I32" s="51">
        <f t="shared" si="2"/>
        <v>12</v>
      </c>
      <c r="J32" s="51">
        <f>IF(H32=" - "," - ",ROUND(I32*100/H32,1))</f>
        <v>70.6</v>
      </c>
      <c r="K32" s="52">
        <f>SUM(K11:K31)</f>
        <v>8</v>
      </c>
      <c r="L32" s="66"/>
    </row>
    <row r="33" spans="1:11" ht="18" customHeight="1">
      <c r="A33" s="53"/>
      <c r="B33" s="53"/>
      <c r="C33" s="53"/>
      <c r="D33" s="54"/>
      <c r="E33" s="54"/>
      <c r="F33" s="54"/>
      <c r="G33" s="54"/>
      <c r="H33" s="54"/>
      <c r="I33" s="54"/>
      <c r="J33" s="54"/>
      <c r="K33" s="54"/>
    </row>
    <row r="34" spans="1:11" ht="18" customHeight="1">
      <c r="A34" s="55"/>
      <c r="B34" s="55"/>
      <c r="C34" s="55"/>
      <c r="D34" s="56"/>
      <c r="E34" s="56"/>
      <c r="F34" s="56"/>
      <c r="G34" s="56"/>
      <c r="H34" s="56"/>
      <c r="I34" s="56"/>
      <c r="J34" s="56"/>
      <c r="K34" s="56"/>
    </row>
    <row r="35" spans="1:12" ht="18" customHeight="1">
      <c r="A35" s="57"/>
      <c r="B35" s="58"/>
      <c r="C35" s="59" t="s">
        <v>97</v>
      </c>
      <c r="D35" s="60">
        <f>D53</f>
        <v>8</v>
      </c>
      <c r="E35" s="60">
        <f>F35*3+G35*2+I35</f>
        <v>47</v>
      </c>
      <c r="F35" s="60">
        <f>F53</f>
        <v>3</v>
      </c>
      <c r="G35" s="60">
        <f>G53</f>
        <v>18</v>
      </c>
      <c r="H35" s="60">
        <f>H53</f>
        <v>5</v>
      </c>
      <c r="I35" s="61">
        <f>I53</f>
        <v>2</v>
      </c>
      <c r="J35" s="61">
        <f>IF(H35=" - "," - ",ROUND(I35*100/H35,1))</f>
        <v>40</v>
      </c>
      <c r="K35" s="62">
        <f>K53</f>
        <v>20</v>
      </c>
      <c r="L35" s="66"/>
    </row>
    <row r="36" spans="1:11" ht="1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9" spans="1:11" ht="15">
      <c r="A39" s="33" t="s">
        <v>85</v>
      </c>
      <c r="B39" s="34"/>
      <c r="C39" s="34"/>
      <c r="D39" s="35"/>
      <c r="E39" s="36" t="s">
        <v>86</v>
      </c>
      <c r="F39" s="36" t="s">
        <v>87</v>
      </c>
      <c r="G39" s="36" t="s">
        <v>88</v>
      </c>
      <c r="H39" s="37" t="s">
        <v>89</v>
      </c>
      <c r="I39" s="38"/>
      <c r="J39" s="38"/>
      <c r="K39" s="39" t="s">
        <v>90</v>
      </c>
    </row>
    <row r="40" spans="1:11" ht="15">
      <c r="A40" s="9" t="s">
        <v>32</v>
      </c>
      <c r="B40" s="11"/>
      <c r="C40" s="10" t="s">
        <v>33</v>
      </c>
      <c r="D40" s="12"/>
      <c r="E40" s="12" t="s">
        <v>92</v>
      </c>
      <c r="F40" s="40"/>
      <c r="G40" s="40"/>
      <c r="H40" s="12"/>
      <c r="I40" s="41"/>
      <c r="J40" s="41" t="s">
        <v>95</v>
      </c>
      <c r="K40" s="42"/>
    </row>
    <row r="41" spans="1:11" ht="15">
      <c r="A41" s="21"/>
      <c r="B41" s="18"/>
      <c r="C41" s="19" t="s">
        <v>92</v>
      </c>
      <c r="D41" s="20">
        <v>8</v>
      </c>
      <c r="E41" s="20">
        <f aca="true" t="shared" si="3" ref="E41:E52">IF(D41=0," - ",3*F41+2*G41+I41)</f>
        <v>47</v>
      </c>
      <c r="F41" s="20">
        <v>3</v>
      </c>
      <c r="G41" s="20">
        <v>18</v>
      </c>
      <c r="H41" s="20">
        <v>5</v>
      </c>
      <c r="I41" s="45">
        <v>2</v>
      </c>
      <c r="J41" s="45">
        <f>IF(H41=" - "," - ",ROUND(I41*100/H41,1))</f>
        <v>40</v>
      </c>
      <c r="K41" s="46">
        <v>20</v>
      </c>
    </row>
    <row r="42" spans="1:11" ht="15">
      <c r="A42" s="21"/>
      <c r="B42" s="18"/>
      <c r="C42" s="19"/>
      <c r="D42" s="20"/>
      <c r="E42" s="20" t="str">
        <f t="shared" si="3"/>
        <v> - </v>
      </c>
      <c r="F42" s="20"/>
      <c r="G42" s="20"/>
      <c r="H42" s="20"/>
      <c r="I42" s="45"/>
      <c r="J42" s="45" t="str">
        <f aca="true" t="shared" si="4" ref="J42:J52">IF(AND(H42=0,I42=0)," - ",ROUND(I42*100/H42,1))</f>
        <v> - </v>
      </c>
      <c r="K42" s="46"/>
    </row>
    <row r="43" spans="1:11" ht="15">
      <c r="A43" s="21"/>
      <c r="B43" s="18"/>
      <c r="C43" s="19"/>
      <c r="D43" s="20"/>
      <c r="E43" s="20" t="str">
        <f t="shared" si="3"/>
        <v> - </v>
      </c>
      <c r="F43" s="20"/>
      <c r="G43" s="20"/>
      <c r="H43" s="20"/>
      <c r="I43" s="45"/>
      <c r="J43" s="45" t="str">
        <f t="shared" si="4"/>
        <v> - </v>
      </c>
      <c r="K43" s="46"/>
    </row>
    <row r="44" spans="1:11" ht="15">
      <c r="A44" s="21"/>
      <c r="B44" s="18"/>
      <c r="C44" s="19"/>
      <c r="D44" s="20"/>
      <c r="E44" s="20" t="str">
        <f>IF(D44=0," - ",3*F44+2*G44+I44)</f>
        <v> - </v>
      </c>
      <c r="F44" s="20"/>
      <c r="G44" s="20"/>
      <c r="H44" s="20"/>
      <c r="I44" s="45"/>
      <c r="J44" s="45" t="str">
        <f t="shared" si="4"/>
        <v> - </v>
      </c>
      <c r="K44" s="46"/>
    </row>
    <row r="45" spans="1:11" ht="15">
      <c r="A45" s="17"/>
      <c r="B45" s="18"/>
      <c r="C45" s="19"/>
      <c r="D45" s="20"/>
      <c r="E45" s="20" t="str">
        <f>IF(D45=0," - ",3*F45+2*G45+I45)</f>
        <v> - </v>
      </c>
      <c r="F45" s="20"/>
      <c r="G45" s="20"/>
      <c r="H45" s="20"/>
      <c r="I45" s="45"/>
      <c r="J45" s="45" t="str">
        <f t="shared" si="4"/>
        <v> - </v>
      </c>
      <c r="K45" s="46"/>
    </row>
    <row r="46" spans="1:11" ht="15">
      <c r="A46" s="21"/>
      <c r="B46" s="18"/>
      <c r="C46" s="19"/>
      <c r="D46" s="20"/>
      <c r="E46" s="20" t="str">
        <f t="shared" si="3"/>
        <v> - </v>
      </c>
      <c r="F46" s="20"/>
      <c r="G46" s="20"/>
      <c r="H46" s="20"/>
      <c r="I46" s="45"/>
      <c r="J46" s="45" t="str">
        <f t="shared" si="4"/>
        <v> - </v>
      </c>
      <c r="K46" s="46"/>
    </row>
    <row r="47" spans="1:11" ht="15">
      <c r="A47" s="21"/>
      <c r="B47" s="18"/>
      <c r="C47" s="19"/>
      <c r="D47" s="20"/>
      <c r="E47" s="20" t="str">
        <f t="shared" si="3"/>
        <v> - </v>
      </c>
      <c r="F47" s="20"/>
      <c r="G47" s="20"/>
      <c r="H47" s="20"/>
      <c r="I47" s="45"/>
      <c r="J47" s="45" t="str">
        <f t="shared" si="4"/>
        <v> - </v>
      </c>
      <c r="K47" s="46"/>
    </row>
    <row r="48" spans="1:11" ht="15">
      <c r="A48" s="21"/>
      <c r="B48" s="18"/>
      <c r="C48" s="19"/>
      <c r="D48" s="20"/>
      <c r="E48" s="20" t="str">
        <f t="shared" si="3"/>
        <v> - </v>
      </c>
      <c r="F48" s="20"/>
      <c r="G48" s="20"/>
      <c r="H48" s="20"/>
      <c r="I48" s="45"/>
      <c r="J48" s="45" t="str">
        <f t="shared" si="4"/>
        <v> - </v>
      </c>
      <c r="K48" s="46"/>
    </row>
    <row r="49" spans="1:11" ht="15">
      <c r="A49" s="21"/>
      <c r="B49" s="18"/>
      <c r="C49" s="19"/>
      <c r="D49" s="20"/>
      <c r="E49" s="20" t="str">
        <f t="shared" si="3"/>
        <v> - </v>
      </c>
      <c r="F49" s="20"/>
      <c r="G49" s="20"/>
      <c r="H49" s="20"/>
      <c r="I49" s="45"/>
      <c r="J49" s="45" t="str">
        <f t="shared" si="4"/>
        <v> - </v>
      </c>
      <c r="K49" s="46"/>
    </row>
    <row r="50" spans="1:11" ht="15">
      <c r="A50" s="21"/>
      <c r="B50" s="18"/>
      <c r="C50" s="19"/>
      <c r="D50" s="20"/>
      <c r="E50" s="20" t="str">
        <f t="shared" si="3"/>
        <v> - </v>
      </c>
      <c r="F50" s="20"/>
      <c r="G50" s="20"/>
      <c r="H50" s="20"/>
      <c r="I50" s="45"/>
      <c r="J50" s="45" t="str">
        <f t="shared" si="4"/>
        <v> - </v>
      </c>
      <c r="K50" s="46"/>
    </row>
    <row r="51" spans="1:11" ht="15">
      <c r="A51" s="21"/>
      <c r="B51" s="18"/>
      <c r="C51" s="19"/>
      <c r="D51" s="20"/>
      <c r="E51" s="20" t="str">
        <f t="shared" si="3"/>
        <v> - </v>
      </c>
      <c r="F51" s="20"/>
      <c r="G51" s="20"/>
      <c r="H51" s="20"/>
      <c r="I51" s="45"/>
      <c r="J51" s="45" t="str">
        <f t="shared" si="4"/>
        <v> - </v>
      </c>
      <c r="K51" s="46"/>
    </row>
    <row r="52" spans="1:11" ht="15">
      <c r="A52" s="21"/>
      <c r="B52" s="18"/>
      <c r="C52" s="18"/>
      <c r="D52" s="20"/>
      <c r="E52" s="20" t="str">
        <f t="shared" si="3"/>
        <v> - </v>
      </c>
      <c r="F52" s="20"/>
      <c r="G52" s="20"/>
      <c r="H52" s="20"/>
      <c r="I52" s="45"/>
      <c r="J52" s="45" t="str">
        <f t="shared" si="4"/>
        <v> - </v>
      </c>
      <c r="K52" s="46"/>
    </row>
    <row r="53" spans="1:11" ht="18">
      <c r="A53" s="47"/>
      <c r="B53" s="48"/>
      <c r="C53" s="49" t="s">
        <v>96</v>
      </c>
      <c r="D53" s="50">
        <f aca="true" t="shared" si="5" ref="D53:I53">SUM(D41:D52)</f>
        <v>8</v>
      </c>
      <c r="E53" s="50">
        <f t="shared" si="5"/>
        <v>47</v>
      </c>
      <c r="F53" s="50">
        <f t="shared" si="5"/>
        <v>3</v>
      </c>
      <c r="G53" s="50">
        <f t="shared" si="5"/>
        <v>18</v>
      </c>
      <c r="H53" s="50">
        <f t="shared" si="5"/>
        <v>5</v>
      </c>
      <c r="I53" s="51">
        <f t="shared" si="5"/>
        <v>2</v>
      </c>
      <c r="J53" s="51">
        <f>IF(H53=" - "," - ",ROUND(I53*100/H53,1))</f>
        <v>40</v>
      </c>
      <c r="K53" s="52">
        <f>SUM(K41:K52)</f>
        <v>20</v>
      </c>
    </row>
    <row r="65" spans="1:7" ht="15.75">
      <c r="A65" s="68"/>
      <c r="B65" s="68"/>
      <c r="C65" s="68"/>
      <c r="D65" s="68"/>
      <c r="E65" s="68"/>
      <c r="F65" s="68"/>
      <c r="G65" s="68"/>
    </row>
    <row r="68" ht="20.25">
      <c r="A68" s="69"/>
    </row>
    <row r="84" spans="1:7" ht="18">
      <c r="A84" s="70"/>
      <c r="B84" s="70"/>
      <c r="C84" s="70"/>
      <c r="D84" s="70"/>
      <c r="E84" s="70"/>
      <c r="F84" s="70"/>
      <c r="G84" s="70"/>
    </row>
    <row r="87" spans="1:8" ht="23.25">
      <c r="A87" s="71"/>
      <c r="D87" s="72"/>
      <c r="E87" s="72"/>
      <c r="F87" s="72"/>
      <c r="G87" s="72"/>
      <c r="H87" s="72"/>
    </row>
    <row r="88" spans="4:8" ht="15">
      <c r="D88" s="72"/>
      <c r="E88" s="72"/>
      <c r="F88" s="72"/>
      <c r="G88" s="72"/>
      <c r="H88" s="72"/>
    </row>
    <row r="89" spans="1:8" ht="18">
      <c r="A89" s="73"/>
      <c r="B89" s="73"/>
      <c r="C89" s="73"/>
      <c r="D89" s="73"/>
      <c r="E89" s="73"/>
      <c r="F89" s="73"/>
      <c r="G89" s="73"/>
      <c r="H89" s="74"/>
    </row>
    <row r="90" spans="1:8" ht="18">
      <c r="A90" s="73"/>
      <c r="B90" s="73"/>
      <c r="C90" s="73"/>
      <c r="D90" s="73"/>
      <c r="E90" s="73"/>
      <c r="F90" s="73"/>
      <c r="G90" s="73"/>
      <c r="H90" s="74"/>
    </row>
    <row r="91" spans="1:8" ht="18">
      <c r="A91" s="73"/>
      <c r="B91" s="73"/>
      <c r="C91" s="73"/>
      <c r="D91" s="73"/>
      <c r="E91" s="73"/>
      <c r="F91" s="73"/>
      <c r="G91" s="73"/>
      <c r="H91" s="74"/>
    </row>
    <row r="92" ht="15">
      <c r="H92" s="72"/>
    </row>
    <row r="93" ht="15">
      <c r="H93" s="72"/>
    </row>
    <row r="94" ht="15">
      <c r="H94" s="72"/>
    </row>
    <row r="95" ht="15">
      <c r="H95" s="72"/>
    </row>
    <row r="96" ht="15">
      <c r="H96" s="72"/>
    </row>
    <row r="97" ht="15">
      <c r="H97" s="72"/>
    </row>
    <row r="98" ht="15">
      <c r="H98" s="72"/>
    </row>
    <row r="99" ht="15">
      <c r="H99" s="72"/>
    </row>
    <row r="100" ht="15">
      <c r="H100" s="72"/>
    </row>
    <row r="101" ht="15">
      <c r="H101" s="72"/>
    </row>
    <row r="102" ht="15">
      <c r="H102" s="72"/>
    </row>
    <row r="103" spans="1:8" ht="18">
      <c r="A103" s="70"/>
      <c r="B103" s="70"/>
      <c r="C103" s="70"/>
      <c r="D103" s="70"/>
      <c r="E103" s="70"/>
      <c r="F103" s="70"/>
      <c r="G103" s="70"/>
      <c r="H103" s="70"/>
    </row>
    <row r="106" spans="1:7" ht="20.25">
      <c r="A106" s="69"/>
      <c r="B106" s="69"/>
      <c r="D106" s="72"/>
      <c r="E106" s="72"/>
      <c r="F106" s="72"/>
      <c r="G106" s="72"/>
    </row>
    <row r="107" spans="4:7" ht="15">
      <c r="D107" s="72"/>
      <c r="E107" s="72"/>
      <c r="F107" s="72"/>
      <c r="G107" s="72"/>
    </row>
    <row r="122" spans="1:7" ht="18">
      <c r="A122" s="70"/>
      <c r="B122" s="70"/>
      <c r="C122" s="70"/>
      <c r="D122" s="70"/>
      <c r="E122" s="70"/>
      <c r="F122" s="70"/>
      <c r="G122" s="70"/>
    </row>
    <row r="125" ht="20.25">
      <c r="A125" s="69"/>
    </row>
    <row r="141" spans="1:7" ht="18">
      <c r="A141" s="70"/>
      <c r="B141" s="70"/>
      <c r="C141" s="70"/>
      <c r="D141" s="70"/>
      <c r="E141" s="70"/>
      <c r="F141" s="70"/>
      <c r="G141" s="70"/>
    </row>
    <row r="144" spans="1:7" ht="20.25">
      <c r="A144" s="69"/>
      <c r="D144" s="72"/>
      <c r="E144" s="72"/>
      <c r="F144" s="72"/>
      <c r="G144" s="72"/>
    </row>
    <row r="145" spans="4:7" ht="15">
      <c r="D145" s="72"/>
      <c r="E145" s="72"/>
      <c r="F145" s="72"/>
      <c r="G145" s="72"/>
    </row>
    <row r="160" spans="1:7" ht="18">
      <c r="A160" s="70"/>
      <c r="B160" s="70"/>
      <c r="C160" s="70"/>
      <c r="D160" s="70"/>
      <c r="E160" s="70"/>
      <c r="F160" s="70"/>
      <c r="G160" s="70"/>
    </row>
  </sheetData>
  <sheetProtection/>
  <printOptions/>
  <pageMargins left="0.75" right="0.75" top="1" bottom="1" header="0.5118055555555556" footer="0.5118055555555556"/>
  <pageSetup fitToHeight="1" fitToWidth="1" horizontalDpi="300" verticalDpi="300" orientation="portrait" paperSize="9" scale="78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List51">
    <pageSetUpPr fitToPage="1"/>
  </sheetPr>
  <dimension ref="A1:L160"/>
  <sheetViews>
    <sheetView showGridLines="0" zoomScale="75" zoomScaleNormal="75" zoomScalePageLayoutView="0" workbookViewId="0" topLeftCell="A1">
      <selection activeCell="G9" sqref="G9"/>
    </sheetView>
  </sheetViews>
  <sheetFormatPr defaultColWidth="9.796875" defaultRowHeight="15.75"/>
  <cols>
    <col min="1" max="1" width="6.19921875" style="22" customWidth="1"/>
    <col min="2" max="2" width="1.8984375" style="22" customWidth="1"/>
    <col min="3" max="3" width="15.69921875" style="22" customWidth="1"/>
    <col min="4" max="4" width="5.296875" style="22" customWidth="1"/>
    <col min="5" max="5" width="8" style="22" customWidth="1"/>
    <col min="6" max="6" width="6.8984375" style="22" customWidth="1"/>
    <col min="7" max="7" width="8.796875" style="22" customWidth="1"/>
    <col min="8" max="8" width="6.09765625" style="22" customWidth="1"/>
    <col min="9" max="9" width="7.09765625" style="22" customWidth="1"/>
    <col min="10" max="10" width="5.796875" style="22" customWidth="1"/>
    <col min="11" max="11" width="6.8984375" style="22" customWidth="1"/>
    <col min="12" max="12" width="2.796875" style="22" customWidth="1"/>
    <col min="13" max="16384" width="9.796875" style="22" customWidth="1"/>
  </cols>
  <sheetData>
    <row r="1" ht="15">
      <c r="J1" s="23"/>
    </row>
    <row r="2" spans="1:8" ht="15">
      <c r="A2" s="22" t="s">
        <v>76</v>
      </c>
      <c r="D2" s="22" t="str">
        <f>rozpis!D47</f>
        <v>MA027</v>
      </c>
      <c r="F2" s="22" t="s">
        <v>77</v>
      </c>
      <c r="H2" s="22">
        <v>13</v>
      </c>
    </row>
    <row r="4" spans="1:9" ht="23.25">
      <c r="A4" s="24" t="s">
        <v>78</v>
      </c>
      <c r="E4" s="24" t="str">
        <f>rozpis!F47</f>
        <v>doma</v>
      </c>
      <c r="G4" s="24" t="s">
        <v>79</v>
      </c>
      <c r="I4" s="25">
        <f>rozpis!E47</f>
        <v>40250</v>
      </c>
    </row>
    <row r="5" spans="1:10" ht="30">
      <c r="A5" s="26" t="s">
        <v>80</v>
      </c>
      <c r="B5" s="27"/>
      <c r="C5" s="27" t="str">
        <f>rozpis!H47</f>
        <v>Jilemnice</v>
      </c>
      <c r="F5" s="27"/>
      <c r="G5" s="28">
        <f>E32</f>
        <v>0</v>
      </c>
      <c r="H5" s="28" t="s">
        <v>81</v>
      </c>
      <c r="I5" s="28">
        <f>E35</f>
        <v>0</v>
      </c>
      <c r="J5" s="27"/>
    </row>
    <row r="6" spans="1:10" ht="30">
      <c r="A6" s="29">
        <f>IF(G5&gt;I5,1,0)</f>
        <v>0</v>
      </c>
      <c r="B6" s="27"/>
      <c r="C6" s="29">
        <f>IF(I5&gt;G5,1,0)</f>
        <v>0</v>
      </c>
      <c r="F6" s="30" t="s">
        <v>82</v>
      </c>
      <c r="G6" s="31"/>
      <c r="H6" s="31" t="s">
        <v>81</v>
      </c>
      <c r="I6" s="31"/>
      <c r="J6" s="32" t="s">
        <v>83</v>
      </c>
    </row>
    <row r="7" spans="1:4" ht="15">
      <c r="A7" s="22" t="s">
        <v>84</v>
      </c>
      <c r="C7" s="22" t="str">
        <f>rozpis!I47</f>
        <v>Dočkal</v>
      </c>
      <c r="D7" s="22" t="str">
        <f>rozpis!J47</f>
        <v>Truneček</v>
      </c>
    </row>
    <row r="9" spans="1:12" ht="18" customHeight="1">
      <c r="A9" s="33" t="s">
        <v>85</v>
      </c>
      <c r="B9" s="34"/>
      <c r="C9" s="34"/>
      <c r="D9" s="35"/>
      <c r="E9" s="36" t="s">
        <v>86</v>
      </c>
      <c r="F9" s="36" t="s">
        <v>87</v>
      </c>
      <c r="G9" s="36" t="s">
        <v>88</v>
      </c>
      <c r="H9" s="37" t="s">
        <v>89</v>
      </c>
      <c r="I9" s="38"/>
      <c r="J9" s="38"/>
      <c r="K9" s="39" t="s">
        <v>90</v>
      </c>
      <c r="L9" s="66"/>
    </row>
    <row r="10" spans="1:12" ht="18" customHeight="1" thickBot="1">
      <c r="A10" s="9" t="s">
        <v>32</v>
      </c>
      <c r="B10" s="11"/>
      <c r="C10" s="10" t="s">
        <v>33</v>
      </c>
      <c r="D10" s="12" t="s">
        <v>91</v>
      </c>
      <c r="E10" s="12" t="s">
        <v>92</v>
      </c>
      <c r="F10" s="40"/>
      <c r="G10" s="40"/>
      <c r="H10" s="12" t="s">
        <v>93</v>
      </c>
      <c r="I10" s="41" t="s">
        <v>94</v>
      </c>
      <c r="J10" s="41" t="s">
        <v>95</v>
      </c>
      <c r="K10" s="42" t="s">
        <v>92</v>
      </c>
      <c r="L10" s="66"/>
    </row>
    <row r="11" spans="1:12" ht="18" customHeight="1">
      <c r="A11" s="13">
        <f>soupiska!C11</f>
        <v>12</v>
      </c>
      <c r="B11" s="15"/>
      <c r="C11" s="14" t="str">
        <f>soupiska!E11</f>
        <v>Čechovský Marek</v>
      </c>
      <c r="D11" s="16">
        <v>0</v>
      </c>
      <c r="E11" s="16">
        <f aca="true" t="shared" si="0" ref="E11:E31">IF(D11=0,"",3*F11+2*G11+I11)</f>
      </c>
      <c r="F11" s="20"/>
      <c r="G11" s="20"/>
      <c r="H11" s="20"/>
      <c r="I11" s="45"/>
      <c r="J11" s="45" t="str">
        <f aca="true" t="shared" si="1" ref="J11:J31">IF(AND(H11=0,I11=0)," - ",ROUND(I11*100/H11,1))</f>
        <v> - </v>
      </c>
      <c r="K11" s="46"/>
      <c r="L11" s="66"/>
    </row>
    <row r="12" spans="1:12" ht="18" customHeight="1">
      <c r="A12" s="21">
        <f>soupiska!C12</f>
        <v>0</v>
      </c>
      <c r="B12" s="18"/>
      <c r="C12" s="19" t="str">
        <f>soupiska!E12</f>
        <v>Dostál Radek</v>
      </c>
      <c r="D12" s="20">
        <v>0</v>
      </c>
      <c r="E12" s="20">
        <f t="shared" si="0"/>
      </c>
      <c r="F12" s="20"/>
      <c r="G12" s="20"/>
      <c r="H12" s="20"/>
      <c r="I12" s="45"/>
      <c r="J12" s="45" t="str">
        <f t="shared" si="1"/>
        <v> - </v>
      </c>
      <c r="K12" s="46"/>
      <c r="L12" s="66"/>
    </row>
    <row r="13" spans="1:12" ht="18" customHeight="1">
      <c r="A13" s="21">
        <f>soupiska!C13</f>
        <v>14</v>
      </c>
      <c r="B13" s="18"/>
      <c r="C13" s="19" t="str">
        <f>soupiska!E13</f>
        <v>Ducháček Ludvík</v>
      </c>
      <c r="D13" s="20">
        <v>0</v>
      </c>
      <c r="E13" s="20">
        <f t="shared" si="0"/>
      </c>
      <c r="F13" s="20"/>
      <c r="G13" s="20"/>
      <c r="H13" s="20"/>
      <c r="I13" s="45"/>
      <c r="J13" s="45" t="str">
        <f t="shared" si="1"/>
        <v> - </v>
      </c>
      <c r="K13" s="46"/>
      <c r="L13" s="66"/>
    </row>
    <row r="14" spans="1:12" ht="18" customHeight="1">
      <c r="A14" s="21">
        <f>soupiska!C14</f>
        <v>20</v>
      </c>
      <c r="B14" s="18"/>
      <c r="C14" s="19" t="str">
        <f>soupiska!E14</f>
        <v>Dvořák Milan</v>
      </c>
      <c r="D14" s="20">
        <v>0</v>
      </c>
      <c r="E14" s="20">
        <f t="shared" si="0"/>
      </c>
      <c r="F14" s="20"/>
      <c r="G14" s="20"/>
      <c r="H14" s="20"/>
      <c r="I14" s="45"/>
      <c r="J14" s="45" t="str">
        <f t="shared" si="1"/>
        <v> - </v>
      </c>
      <c r="K14" s="46"/>
      <c r="L14" s="66"/>
    </row>
    <row r="15" spans="1:12" ht="18" customHeight="1">
      <c r="A15" s="21">
        <f>soupiska!C15</f>
        <v>4</v>
      </c>
      <c r="B15" s="18"/>
      <c r="C15" s="19" t="str">
        <f>soupiska!E15</f>
        <v>Fiksa Ondřej</v>
      </c>
      <c r="D15" s="20">
        <v>0</v>
      </c>
      <c r="E15" s="20">
        <f t="shared" si="0"/>
      </c>
      <c r="F15" s="20"/>
      <c r="G15" s="20"/>
      <c r="H15" s="20"/>
      <c r="I15" s="45"/>
      <c r="J15" s="45" t="str">
        <f t="shared" si="1"/>
        <v> - </v>
      </c>
      <c r="K15" s="46"/>
      <c r="L15" s="66"/>
    </row>
    <row r="16" spans="1:12" ht="18" customHeight="1">
      <c r="A16" s="21">
        <f>soupiska!C16</f>
        <v>15</v>
      </c>
      <c r="B16" s="18"/>
      <c r="C16" s="19" t="str">
        <f>soupiska!E16</f>
        <v>Hedvičák Jaroslav</v>
      </c>
      <c r="D16" s="20">
        <v>0</v>
      </c>
      <c r="E16" s="20">
        <f t="shared" si="0"/>
      </c>
      <c r="F16" s="20"/>
      <c r="G16" s="20"/>
      <c r="H16" s="20"/>
      <c r="I16" s="45"/>
      <c r="J16" s="45" t="str">
        <f t="shared" si="1"/>
        <v> - </v>
      </c>
      <c r="K16" s="46"/>
      <c r="L16" s="66"/>
    </row>
    <row r="17" spans="1:12" ht="18" customHeight="1">
      <c r="A17" s="21">
        <f>soupiska!C17</f>
        <v>10</v>
      </c>
      <c r="B17" s="18"/>
      <c r="C17" s="19" t="str">
        <f>soupiska!E17</f>
        <v>Krontorád Pavel</v>
      </c>
      <c r="D17" s="20">
        <v>0</v>
      </c>
      <c r="E17" s="20">
        <f t="shared" si="0"/>
      </c>
      <c r="F17" s="20"/>
      <c r="G17" s="20"/>
      <c r="H17" s="20"/>
      <c r="I17" s="45"/>
      <c r="J17" s="45" t="str">
        <f t="shared" si="1"/>
        <v> - </v>
      </c>
      <c r="K17" s="46"/>
      <c r="L17" s="66"/>
    </row>
    <row r="18" spans="1:12" ht="18" customHeight="1">
      <c r="A18" s="21">
        <f>soupiska!C18</f>
        <v>7</v>
      </c>
      <c r="B18" s="18"/>
      <c r="C18" s="19" t="str">
        <f>soupiska!E18</f>
        <v>Krontorád Vít</v>
      </c>
      <c r="D18" s="20">
        <v>0</v>
      </c>
      <c r="E18" s="20">
        <f t="shared" si="0"/>
      </c>
      <c r="F18" s="20"/>
      <c r="G18" s="20"/>
      <c r="H18" s="20"/>
      <c r="I18" s="45"/>
      <c r="J18" s="45" t="str">
        <f t="shared" si="1"/>
        <v> - </v>
      </c>
      <c r="K18" s="46"/>
      <c r="L18" s="66"/>
    </row>
    <row r="19" spans="1:12" ht="18" customHeight="1">
      <c r="A19" s="21">
        <f>soupiska!C19</f>
        <v>6</v>
      </c>
      <c r="B19" s="18"/>
      <c r="C19" s="19" t="str">
        <f>soupiska!E19</f>
        <v>Krška Josef</v>
      </c>
      <c r="D19" s="20">
        <v>0</v>
      </c>
      <c r="E19" s="20">
        <f t="shared" si="0"/>
      </c>
      <c r="F19" s="20"/>
      <c r="G19" s="20"/>
      <c r="H19" s="20"/>
      <c r="I19" s="45"/>
      <c r="J19" s="45" t="str">
        <f t="shared" si="1"/>
        <v> - </v>
      </c>
      <c r="K19" s="46"/>
      <c r="L19" s="66"/>
    </row>
    <row r="20" spans="1:12" ht="18" customHeight="1">
      <c r="A20" s="21">
        <f>soupiska!C20</f>
        <v>18</v>
      </c>
      <c r="B20" s="18"/>
      <c r="C20" s="19" t="str">
        <f>soupiska!E20</f>
        <v>Maca Radek</v>
      </c>
      <c r="D20" s="20">
        <v>0</v>
      </c>
      <c r="E20" s="20">
        <f t="shared" si="0"/>
      </c>
      <c r="F20" s="20"/>
      <c r="G20" s="20"/>
      <c r="H20" s="20"/>
      <c r="I20" s="45"/>
      <c r="J20" s="45" t="str">
        <f t="shared" si="1"/>
        <v> - </v>
      </c>
      <c r="K20" s="46"/>
      <c r="L20" s="66"/>
    </row>
    <row r="21" spans="1:12" ht="18" customHeight="1">
      <c r="A21" s="21">
        <f>soupiska!C21</f>
        <v>17</v>
      </c>
      <c r="B21" s="18"/>
      <c r="C21" s="19" t="str">
        <f>soupiska!E21</f>
        <v>Müller Tomáš</v>
      </c>
      <c r="D21" s="20">
        <v>0</v>
      </c>
      <c r="E21" s="20">
        <f t="shared" si="0"/>
      </c>
      <c r="F21" s="20"/>
      <c r="G21" s="20"/>
      <c r="H21" s="20"/>
      <c r="I21" s="45"/>
      <c r="J21" s="45" t="str">
        <f t="shared" si="1"/>
        <v> - </v>
      </c>
      <c r="K21" s="46"/>
      <c r="L21" s="66"/>
    </row>
    <row r="22" spans="1:12" ht="18" customHeight="1">
      <c r="A22" s="21">
        <f>soupiska!C22</f>
        <v>17</v>
      </c>
      <c r="B22" s="18"/>
      <c r="C22" s="19" t="str">
        <f>soupiska!E22</f>
        <v>Müller Petr</v>
      </c>
      <c r="D22" s="20">
        <v>0</v>
      </c>
      <c r="E22" s="20">
        <f t="shared" si="0"/>
      </c>
      <c r="F22" s="20"/>
      <c r="G22" s="20"/>
      <c r="H22" s="20"/>
      <c r="I22" s="45"/>
      <c r="J22" s="45" t="str">
        <f t="shared" si="1"/>
        <v> - </v>
      </c>
      <c r="K22" s="46"/>
      <c r="L22" s="66"/>
    </row>
    <row r="23" spans="1:12" ht="18" customHeight="1">
      <c r="A23" s="21">
        <f>soupiska!C23</f>
        <v>16</v>
      </c>
      <c r="B23" s="18"/>
      <c r="C23" s="19" t="str">
        <f>soupiska!E23</f>
        <v>Nepustil Petr</v>
      </c>
      <c r="D23" s="20">
        <v>0</v>
      </c>
      <c r="E23" s="20">
        <f t="shared" si="0"/>
      </c>
      <c r="F23" s="20"/>
      <c r="G23" s="20"/>
      <c r="H23" s="20"/>
      <c r="I23" s="45"/>
      <c r="J23" s="45" t="str">
        <f t="shared" si="1"/>
        <v> - </v>
      </c>
      <c r="K23" s="46"/>
      <c r="L23" s="66"/>
    </row>
    <row r="24" spans="1:12" ht="18" customHeight="1">
      <c r="A24" s="21">
        <f>soupiska!C24</f>
        <v>8</v>
      </c>
      <c r="B24" s="18"/>
      <c r="C24" s="19" t="str">
        <f>soupiska!E24</f>
        <v>Petr Martin</v>
      </c>
      <c r="D24" s="20">
        <v>0</v>
      </c>
      <c r="E24" s="20">
        <f t="shared" si="0"/>
      </c>
      <c r="F24" s="20"/>
      <c r="G24" s="20"/>
      <c r="H24" s="20"/>
      <c r="I24" s="45"/>
      <c r="J24" s="45" t="str">
        <f t="shared" si="1"/>
        <v> - </v>
      </c>
      <c r="K24" s="46"/>
      <c r="L24" s="66"/>
    </row>
    <row r="25" spans="1:12" ht="18" customHeight="1">
      <c r="A25" s="21">
        <f>soupiska!C25</f>
        <v>0</v>
      </c>
      <c r="B25" s="18"/>
      <c r="C25" s="19" t="str">
        <f>soupiska!E25</f>
        <v>Teplý Petr</v>
      </c>
      <c r="D25" s="20">
        <v>0</v>
      </c>
      <c r="E25" s="20">
        <f t="shared" si="0"/>
      </c>
      <c r="F25" s="20"/>
      <c r="G25" s="20"/>
      <c r="H25" s="20"/>
      <c r="I25" s="45"/>
      <c r="J25" s="45" t="str">
        <f t="shared" si="1"/>
        <v> - </v>
      </c>
      <c r="K25" s="46"/>
      <c r="L25" s="66"/>
    </row>
    <row r="26" spans="1:12" ht="18" customHeight="1">
      <c r="A26" s="21">
        <f>soupiska!C26</f>
        <v>9</v>
      </c>
      <c r="B26" s="18"/>
      <c r="C26" s="19" t="str">
        <f>soupiska!E26</f>
        <v>Rychtář Jan</v>
      </c>
      <c r="D26" s="20">
        <v>0</v>
      </c>
      <c r="E26" s="20">
        <f t="shared" si="0"/>
      </c>
      <c r="F26" s="20"/>
      <c r="G26" s="20"/>
      <c r="H26" s="20"/>
      <c r="I26" s="45"/>
      <c r="J26" s="45" t="str">
        <f t="shared" si="1"/>
        <v> - </v>
      </c>
      <c r="K26" s="46"/>
      <c r="L26" s="66"/>
    </row>
    <row r="27" spans="1:12" ht="18" customHeight="1">
      <c r="A27" s="21">
        <f>soupiska!C27</f>
        <v>14</v>
      </c>
      <c r="B27" s="18"/>
      <c r="C27" s="19" t="str">
        <f>soupiska!E27</f>
        <v>Slezák Jakub</v>
      </c>
      <c r="D27" s="20">
        <v>0</v>
      </c>
      <c r="E27" s="20">
        <f t="shared" si="0"/>
      </c>
      <c r="F27" s="20"/>
      <c r="G27" s="20"/>
      <c r="H27" s="20"/>
      <c r="I27" s="45"/>
      <c r="J27" s="45" t="str">
        <f t="shared" si="1"/>
        <v> - </v>
      </c>
      <c r="K27" s="46"/>
      <c r="L27" s="66"/>
    </row>
    <row r="28" spans="1:12" ht="18" customHeight="1">
      <c r="A28" s="21">
        <f>soupiska!C28</f>
        <v>5</v>
      </c>
      <c r="B28" s="18"/>
      <c r="C28" s="19" t="str">
        <f>soupiska!E28</f>
        <v>Straka Tomáš</v>
      </c>
      <c r="D28" s="20">
        <v>0</v>
      </c>
      <c r="E28" s="20">
        <f t="shared" si="0"/>
      </c>
      <c r="F28" s="20"/>
      <c r="G28" s="20"/>
      <c r="H28" s="20"/>
      <c r="I28" s="45"/>
      <c r="J28" s="45" t="str">
        <f t="shared" si="1"/>
        <v> - </v>
      </c>
      <c r="K28" s="46"/>
      <c r="L28" s="66"/>
    </row>
    <row r="29" spans="1:12" ht="18" customHeight="1">
      <c r="A29" s="21">
        <f>soupiska!C29</f>
        <v>21</v>
      </c>
      <c r="B29" s="18"/>
      <c r="C29" s="19" t="str">
        <f>soupiska!E29</f>
        <v>Stríž Rostislav</v>
      </c>
      <c r="D29" s="20">
        <v>0</v>
      </c>
      <c r="E29" s="20">
        <f t="shared" si="0"/>
      </c>
      <c r="F29" s="20"/>
      <c r="G29" s="20"/>
      <c r="H29" s="20"/>
      <c r="I29" s="45"/>
      <c r="J29" s="45" t="str">
        <f t="shared" si="1"/>
        <v> - </v>
      </c>
      <c r="K29" s="46"/>
      <c r="L29" s="66"/>
    </row>
    <row r="30" spans="1:12" ht="18" customHeight="1">
      <c r="A30" s="21">
        <f>soupiska!C30</f>
        <v>0</v>
      </c>
      <c r="B30" s="18"/>
      <c r="C30" s="19" t="str">
        <f>soupiska!E30</f>
        <v>Šulc Michal</v>
      </c>
      <c r="D30" s="20">
        <v>0</v>
      </c>
      <c r="E30" s="20">
        <f t="shared" si="0"/>
      </c>
      <c r="F30" s="20"/>
      <c r="G30" s="20"/>
      <c r="H30" s="20"/>
      <c r="I30" s="45"/>
      <c r="J30" s="45" t="str">
        <f t="shared" si="1"/>
        <v> - </v>
      </c>
      <c r="K30" s="46"/>
      <c r="L30" s="66"/>
    </row>
    <row r="31" spans="1:12" ht="18" customHeight="1" thickBot="1">
      <c r="A31" s="21">
        <f>soupiska!C31</f>
        <v>0</v>
      </c>
      <c r="B31" s="18"/>
      <c r="C31" s="19" t="str">
        <f>soupiska!E31</f>
        <v>Trojan Pavel</v>
      </c>
      <c r="D31" s="20">
        <v>0</v>
      </c>
      <c r="E31" s="20">
        <f t="shared" si="0"/>
      </c>
      <c r="F31" s="20"/>
      <c r="G31" s="20"/>
      <c r="H31" s="20"/>
      <c r="I31" s="45"/>
      <c r="J31" s="45" t="str">
        <f t="shared" si="1"/>
        <v> - </v>
      </c>
      <c r="K31" s="46"/>
      <c r="L31" s="66"/>
    </row>
    <row r="32" spans="1:12" ht="18" customHeight="1" thickBot="1" thickTop="1">
      <c r="A32" s="47"/>
      <c r="B32" s="48"/>
      <c r="C32" s="49" t="s">
        <v>96</v>
      </c>
      <c r="D32" s="50">
        <f aca="true" t="shared" si="2" ref="D32:I32">SUM(D11:D31)</f>
        <v>0</v>
      </c>
      <c r="E32" s="50">
        <f t="shared" si="2"/>
        <v>0</v>
      </c>
      <c r="F32" s="50">
        <f t="shared" si="2"/>
        <v>0</v>
      </c>
      <c r="G32" s="50">
        <f t="shared" si="2"/>
        <v>0</v>
      </c>
      <c r="H32" s="50">
        <f t="shared" si="2"/>
        <v>0</v>
      </c>
      <c r="I32" s="51">
        <f t="shared" si="2"/>
        <v>0</v>
      </c>
      <c r="J32" s="51" t="e">
        <f>IF(H32="0","0",ROUND(I32*100/H32,1))</f>
        <v>#DIV/0!</v>
      </c>
      <c r="K32" s="52">
        <f>SUM(K11:K31)</f>
        <v>0</v>
      </c>
      <c r="L32" s="66"/>
    </row>
    <row r="33" spans="1:12" ht="18" customHeight="1">
      <c r="A33" s="55"/>
      <c r="B33" s="55"/>
      <c r="C33" s="55"/>
      <c r="D33" s="56"/>
      <c r="E33" s="56"/>
      <c r="F33" s="56"/>
      <c r="G33" s="56"/>
      <c r="H33" s="56"/>
      <c r="I33" s="56"/>
      <c r="J33" s="56"/>
      <c r="K33" s="56"/>
      <c r="L33" s="78"/>
    </row>
    <row r="34" spans="1:11" ht="18" customHeight="1" thickBot="1">
      <c r="A34" s="55"/>
      <c r="B34" s="55"/>
      <c r="C34" s="55"/>
      <c r="D34" s="56"/>
      <c r="E34" s="56"/>
      <c r="F34" s="56"/>
      <c r="G34" s="56"/>
      <c r="H34" s="56"/>
      <c r="I34" s="56"/>
      <c r="J34" s="56"/>
      <c r="K34" s="56"/>
    </row>
    <row r="35" spans="1:12" ht="18" customHeight="1" thickBot="1">
      <c r="A35" s="57"/>
      <c r="B35" s="58"/>
      <c r="C35" s="59" t="s">
        <v>97</v>
      </c>
      <c r="D35" s="60">
        <f>D53</f>
        <v>0</v>
      </c>
      <c r="E35" s="60">
        <f>F35*3+G35*2+I35</f>
        <v>0</v>
      </c>
      <c r="F35" s="60">
        <f>F53</f>
        <v>0</v>
      </c>
      <c r="G35" s="60">
        <f>G53</f>
        <v>0</v>
      </c>
      <c r="H35" s="60">
        <f>H53</f>
        <v>0</v>
      </c>
      <c r="I35" s="61">
        <f>I53</f>
        <v>0</v>
      </c>
      <c r="J35" s="61" t="e">
        <f>IF(H35="0","0",ROUND(I35*100/H35,1))</f>
        <v>#DIV/0!</v>
      </c>
      <c r="K35" s="62">
        <f>K53</f>
        <v>0</v>
      </c>
      <c r="L35" s="66"/>
    </row>
    <row r="36" spans="1:11" ht="15.75" thickTop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9" spans="1:11" ht="15">
      <c r="A39" s="33" t="s">
        <v>85</v>
      </c>
      <c r="B39" s="34"/>
      <c r="C39" s="34"/>
      <c r="D39" s="35"/>
      <c r="E39" s="36" t="s">
        <v>86</v>
      </c>
      <c r="F39" s="36" t="s">
        <v>87</v>
      </c>
      <c r="G39" s="36" t="s">
        <v>88</v>
      </c>
      <c r="H39" s="37" t="s">
        <v>89</v>
      </c>
      <c r="I39" s="38"/>
      <c r="J39" s="38"/>
      <c r="K39" s="39" t="s">
        <v>90</v>
      </c>
    </row>
    <row r="40" spans="1:11" ht="15.75" thickBot="1">
      <c r="A40" s="9" t="s">
        <v>32</v>
      </c>
      <c r="B40" s="11"/>
      <c r="C40" s="10" t="s">
        <v>33</v>
      </c>
      <c r="D40" s="12" t="s">
        <v>91</v>
      </c>
      <c r="E40" s="12" t="s">
        <v>92</v>
      </c>
      <c r="F40" s="40"/>
      <c r="G40" s="40"/>
      <c r="H40" s="12" t="s">
        <v>93</v>
      </c>
      <c r="I40" s="41" t="s">
        <v>94</v>
      </c>
      <c r="J40" s="41" t="s">
        <v>95</v>
      </c>
      <c r="K40" s="42" t="s">
        <v>92</v>
      </c>
    </row>
    <row r="41" spans="1:11" ht="15">
      <c r="A41" s="21"/>
      <c r="B41" s="18"/>
      <c r="C41" s="19" t="s">
        <v>98</v>
      </c>
      <c r="D41" s="20"/>
      <c r="E41" s="20" t="str">
        <f aca="true" t="shared" si="3" ref="E41:E52">IF(D41=0," - ",3*F41+2*G41+I41)</f>
        <v> - </v>
      </c>
      <c r="F41" s="20"/>
      <c r="G41" s="20"/>
      <c r="H41" s="20"/>
      <c r="I41" s="45"/>
      <c r="J41" s="45" t="str">
        <f aca="true" t="shared" si="4" ref="J41:J52">IF(AND(H41=0,I41=0)," - ",ROUND(I41*100/H41,1))</f>
        <v> - </v>
      </c>
      <c r="K41" s="46"/>
    </row>
    <row r="42" spans="1:11" ht="15">
      <c r="A42" s="21"/>
      <c r="B42" s="18"/>
      <c r="C42" s="19"/>
      <c r="D42" s="20"/>
      <c r="E42" s="20" t="str">
        <f t="shared" si="3"/>
        <v> - </v>
      </c>
      <c r="F42" s="20"/>
      <c r="G42" s="20"/>
      <c r="H42" s="20"/>
      <c r="I42" s="45"/>
      <c r="J42" s="45" t="str">
        <f t="shared" si="4"/>
        <v> - </v>
      </c>
      <c r="K42" s="46"/>
    </row>
    <row r="43" spans="1:11" ht="15">
      <c r="A43" s="21"/>
      <c r="B43" s="18"/>
      <c r="C43" s="19"/>
      <c r="D43" s="20"/>
      <c r="E43" s="20" t="str">
        <f t="shared" si="3"/>
        <v> - </v>
      </c>
      <c r="F43" s="20"/>
      <c r="G43" s="20"/>
      <c r="H43" s="20"/>
      <c r="I43" s="45"/>
      <c r="J43" s="45" t="str">
        <f t="shared" si="4"/>
        <v> - </v>
      </c>
      <c r="K43" s="46"/>
    </row>
    <row r="44" spans="1:11" ht="15">
      <c r="A44" s="21"/>
      <c r="B44" s="18"/>
      <c r="C44" s="19"/>
      <c r="D44" s="20"/>
      <c r="E44" s="20" t="str">
        <f t="shared" si="3"/>
        <v> - </v>
      </c>
      <c r="F44" s="20"/>
      <c r="G44" s="20"/>
      <c r="H44" s="20"/>
      <c r="I44" s="45"/>
      <c r="J44" s="45" t="str">
        <f t="shared" si="4"/>
        <v> - </v>
      </c>
      <c r="K44" s="46"/>
    </row>
    <row r="45" spans="1:11" ht="15">
      <c r="A45" s="21"/>
      <c r="B45" s="18"/>
      <c r="C45" s="19"/>
      <c r="D45" s="20"/>
      <c r="E45" s="20" t="str">
        <f t="shared" si="3"/>
        <v> - </v>
      </c>
      <c r="F45" s="20"/>
      <c r="G45" s="20"/>
      <c r="H45" s="20"/>
      <c r="I45" s="45"/>
      <c r="J45" s="45" t="str">
        <f t="shared" si="4"/>
        <v> - </v>
      </c>
      <c r="K45" s="46"/>
    </row>
    <row r="46" spans="1:11" ht="15">
      <c r="A46" s="17"/>
      <c r="B46" s="18"/>
      <c r="C46" s="19"/>
      <c r="D46" s="20"/>
      <c r="E46" s="20" t="str">
        <f t="shared" si="3"/>
        <v> - </v>
      </c>
      <c r="F46" s="20"/>
      <c r="G46" s="20"/>
      <c r="H46" s="20"/>
      <c r="I46" s="45"/>
      <c r="J46" s="45" t="str">
        <f t="shared" si="4"/>
        <v> - </v>
      </c>
      <c r="K46" s="46"/>
    </row>
    <row r="47" spans="1:11" ht="15">
      <c r="A47" s="21"/>
      <c r="B47" s="18"/>
      <c r="C47" s="19"/>
      <c r="D47" s="20"/>
      <c r="E47" s="20" t="str">
        <f t="shared" si="3"/>
        <v> - </v>
      </c>
      <c r="F47" s="20"/>
      <c r="G47" s="20"/>
      <c r="H47" s="20"/>
      <c r="I47" s="45"/>
      <c r="J47" s="45" t="str">
        <f t="shared" si="4"/>
        <v> - </v>
      </c>
      <c r="K47" s="46"/>
    </row>
    <row r="48" spans="1:11" ht="15">
      <c r="A48" s="21"/>
      <c r="B48" s="18"/>
      <c r="C48" s="19"/>
      <c r="D48" s="20"/>
      <c r="E48" s="20" t="str">
        <f t="shared" si="3"/>
        <v> - </v>
      </c>
      <c r="F48" s="20"/>
      <c r="G48" s="20"/>
      <c r="H48" s="20"/>
      <c r="I48" s="45"/>
      <c r="J48" s="45" t="str">
        <f t="shared" si="4"/>
        <v> - </v>
      </c>
      <c r="K48" s="46"/>
    </row>
    <row r="49" spans="1:11" ht="15">
      <c r="A49" s="21"/>
      <c r="B49" s="18"/>
      <c r="C49" s="19"/>
      <c r="D49" s="20"/>
      <c r="E49" s="20" t="str">
        <f t="shared" si="3"/>
        <v> - </v>
      </c>
      <c r="F49" s="20"/>
      <c r="G49" s="20"/>
      <c r="H49" s="20"/>
      <c r="I49" s="45"/>
      <c r="J49" s="45" t="str">
        <f t="shared" si="4"/>
        <v> - </v>
      </c>
      <c r="K49" s="46"/>
    </row>
    <row r="50" spans="1:11" ht="15">
      <c r="A50" s="21"/>
      <c r="B50" s="18"/>
      <c r="C50" s="19"/>
      <c r="D50" s="20"/>
      <c r="E50" s="20" t="str">
        <f t="shared" si="3"/>
        <v> - </v>
      </c>
      <c r="F50" s="20"/>
      <c r="G50" s="20"/>
      <c r="H50" s="20"/>
      <c r="I50" s="45"/>
      <c r="J50" s="45" t="str">
        <f t="shared" si="4"/>
        <v> - </v>
      </c>
      <c r="K50" s="46"/>
    </row>
    <row r="51" spans="1:11" ht="15">
      <c r="A51" s="21"/>
      <c r="B51" s="18"/>
      <c r="C51" s="19"/>
      <c r="D51" s="20"/>
      <c r="E51" s="20" t="str">
        <f t="shared" si="3"/>
        <v> - </v>
      </c>
      <c r="F51" s="20"/>
      <c r="G51" s="20"/>
      <c r="H51" s="20"/>
      <c r="I51" s="45"/>
      <c r="J51" s="45" t="str">
        <f t="shared" si="4"/>
        <v> - </v>
      </c>
      <c r="K51" s="46"/>
    </row>
    <row r="52" spans="1:11" ht="15.75" thickBot="1">
      <c r="A52" s="21"/>
      <c r="B52" s="18"/>
      <c r="C52" s="18"/>
      <c r="D52" s="20"/>
      <c r="E52" s="20" t="str">
        <f t="shared" si="3"/>
        <v> - </v>
      </c>
      <c r="F52" s="20"/>
      <c r="G52" s="20"/>
      <c r="H52" s="20"/>
      <c r="I52" s="45"/>
      <c r="J52" s="45" t="str">
        <f t="shared" si="4"/>
        <v> - </v>
      </c>
      <c r="K52" s="46"/>
    </row>
    <row r="53" spans="1:11" ht="19.5" thickBot="1" thickTop="1">
      <c r="A53" s="47"/>
      <c r="B53" s="48"/>
      <c r="C53" s="49" t="s">
        <v>96</v>
      </c>
      <c r="D53" s="50">
        <f aca="true" t="shared" si="5" ref="D53:I53">SUM(D41:D52)</f>
        <v>0</v>
      </c>
      <c r="E53" s="50">
        <f t="shared" si="5"/>
        <v>0</v>
      </c>
      <c r="F53" s="50">
        <f t="shared" si="5"/>
        <v>0</v>
      </c>
      <c r="G53" s="50">
        <f t="shared" si="5"/>
        <v>0</v>
      </c>
      <c r="H53" s="50">
        <f t="shared" si="5"/>
        <v>0</v>
      </c>
      <c r="I53" s="51">
        <f t="shared" si="5"/>
        <v>0</v>
      </c>
      <c r="J53" s="51" t="e">
        <f>IF(H53=" - "," - ",ROUND(I53*100/H53,1))</f>
        <v>#DIV/0!</v>
      </c>
      <c r="K53" s="52">
        <f>SUM(K41:K52)</f>
        <v>0</v>
      </c>
    </row>
    <row r="65" spans="1:7" ht="15.75">
      <c r="A65" s="68"/>
      <c r="B65" s="68"/>
      <c r="C65" s="68"/>
      <c r="D65" s="68"/>
      <c r="E65" s="68"/>
      <c r="F65" s="68"/>
      <c r="G65" s="68"/>
    </row>
    <row r="68" ht="20.25">
      <c r="A68" s="69"/>
    </row>
    <row r="84" spans="1:7" ht="18">
      <c r="A84" s="70"/>
      <c r="B84" s="70"/>
      <c r="C84" s="70"/>
      <c r="D84" s="70"/>
      <c r="E84" s="70"/>
      <c r="F84" s="70"/>
      <c r="G84" s="70"/>
    </row>
    <row r="87" spans="1:8" ht="23.25">
      <c r="A87" s="71"/>
      <c r="D87" s="72"/>
      <c r="E87" s="72"/>
      <c r="F87" s="72"/>
      <c r="G87" s="72"/>
      <c r="H87" s="72"/>
    </row>
    <row r="88" spans="4:8" ht="15">
      <c r="D88" s="72"/>
      <c r="E88" s="72"/>
      <c r="F88" s="72"/>
      <c r="G88" s="72"/>
      <c r="H88" s="72"/>
    </row>
    <row r="89" spans="1:8" ht="18">
      <c r="A89" s="73"/>
      <c r="B89" s="73"/>
      <c r="C89" s="73"/>
      <c r="D89" s="73"/>
      <c r="E89" s="73"/>
      <c r="F89" s="73"/>
      <c r="G89" s="73"/>
      <c r="H89" s="74"/>
    </row>
    <row r="90" spans="1:8" ht="18">
      <c r="A90" s="73"/>
      <c r="B90" s="73"/>
      <c r="C90" s="73"/>
      <c r="D90" s="73"/>
      <c r="E90" s="73"/>
      <c r="F90" s="73"/>
      <c r="G90" s="73"/>
      <c r="H90" s="74"/>
    </row>
    <row r="91" spans="1:8" ht="18">
      <c r="A91" s="73"/>
      <c r="B91" s="73"/>
      <c r="C91" s="73"/>
      <c r="D91" s="73"/>
      <c r="E91" s="73"/>
      <c r="F91" s="73"/>
      <c r="G91" s="73"/>
      <c r="H91" s="74"/>
    </row>
    <row r="92" ht="15">
      <c r="H92" s="72"/>
    </row>
    <row r="93" ht="15">
      <c r="H93" s="72"/>
    </row>
    <row r="94" ht="15">
      <c r="H94" s="72"/>
    </row>
    <row r="95" ht="15">
      <c r="H95" s="72"/>
    </row>
    <row r="96" ht="15">
      <c r="H96" s="72"/>
    </row>
    <row r="97" ht="15">
      <c r="H97" s="72"/>
    </row>
    <row r="98" ht="15">
      <c r="H98" s="72"/>
    </row>
    <row r="99" ht="15">
      <c r="H99" s="72"/>
    </row>
    <row r="100" ht="15">
      <c r="H100" s="72"/>
    </row>
    <row r="101" ht="15">
      <c r="H101" s="72"/>
    </row>
    <row r="102" ht="15">
      <c r="H102" s="72"/>
    </row>
    <row r="103" spans="1:8" ht="18">
      <c r="A103" s="70"/>
      <c r="B103" s="70"/>
      <c r="C103" s="70"/>
      <c r="D103" s="70"/>
      <c r="E103" s="70"/>
      <c r="F103" s="70"/>
      <c r="G103" s="70"/>
      <c r="H103" s="70"/>
    </row>
    <row r="106" spans="1:7" ht="20.25">
      <c r="A106" s="69"/>
      <c r="B106" s="69"/>
      <c r="D106" s="72"/>
      <c r="E106" s="72"/>
      <c r="F106" s="72"/>
      <c r="G106" s="72"/>
    </row>
    <row r="107" spans="4:7" ht="15">
      <c r="D107" s="72"/>
      <c r="E107" s="72"/>
      <c r="F107" s="72"/>
      <c r="G107" s="72"/>
    </row>
    <row r="122" spans="1:7" ht="18">
      <c r="A122" s="70"/>
      <c r="B122" s="70"/>
      <c r="C122" s="70"/>
      <c r="D122" s="70"/>
      <c r="E122" s="70"/>
      <c r="F122" s="70"/>
      <c r="G122" s="70"/>
    </row>
    <row r="125" ht="20.25">
      <c r="A125" s="69"/>
    </row>
    <row r="141" spans="1:7" ht="18">
      <c r="A141" s="70"/>
      <c r="B141" s="70"/>
      <c r="C141" s="70"/>
      <c r="D141" s="70"/>
      <c r="E141" s="70"/>
      <c r="F141" s="70"/>
      <c r="G141" s="70"/>
    </row>
    <row r="144" spans="1:7" ht="20.25">
      <c r="A144" s="69"/>
      <c r="D144" s="72"/>
      <c r="E144" s="72"/>
      <c r="F144" s="72"/>
      <c r="G144" s="72"/>
    </row>
    <row r="145" spans="4:7" ht="15">
      <c r="D145" s="72"/>
      <c r="E145" s="72"/>
      <c r="F145" s="72"/>
      <c r="G145" s="72"/>
    </row>
    <row r="160" spans="1:7" ht="18">
      <c r="A160" s="70"/>
      <c r="B160" s="70"/>
      <c r="C160" s="70"/>
      <c r="D160" s="70"/>
      <c r="E160" s="70"/>
      <c r="F160" s="70"/>
      <c r="G160" s="70"/>
    </row>
  </sheetData>
  <sheetProtection/>
  <printOptions/>
  <pageMargins left="0.75" right="0.75" top="1" bottom="1" header="0.5118055555555556" footer="0.5118055555555556"/>
  <pageSetup fitToHeight="1" fitToWidth="1" horizontalDpi="300" verticalDpi="300" orientation="portrait" paperSize="9" scale="8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List52">
    <pageSetUpPr fitToPage="1"/>
  </sheetPr>
  <dimension ref="A1:M40"/>
  <sheetViews>
    <sheetView showGridLines="0" zoomScale="75" zoomScaleNormal="75" zoomScalePageLayoutView="0" workbookViewId="0" topLeftCell="A1">
      <selection activeCell="D26" sqref="D26"/>
    </sheetView>
  </sheetViews>
  <sheetFormatPr defaultColWidth="8.8984375" defaultRowHeight="15.75"/>
  <cols>
    <col min="1" max="1" width="4.09765625" style="22" customWidth="1"/>
    <col min="2" max="2" width="1.796875" style="22" customWidth="1"/>
    <col min="3" max="3" width="15.69921875" style="22" customWidth="1"/>
    <col min="4" max="4" width="5.19921875" style="22" customWidth="1"/>
    <col min="5" max="5" width="7.69921875" style="22" customWidth="1"/>
    <col min="6" max="6" width="7.3984375" style="22" customWidth="1"/>
    <col min="7" max="7" width="7.09765625" style="22" customWidth="1"/>
    <col min="8" max="8" width="8.296875" style="22" customWidth="1"/>
    <col min="9" max="9" width="8" style="22" customWidth="1"/>
    <col min="10" max="10" width="8.69921875" style="22" customWidth="1"/>
    <col min="11" max="11" width="6.69921875" style="22" customWidth="1"/>
    <col min="12" max="12" width="2.69921875" style="22" customWidth="1"/>
    <col min="13" max="16384" width="8.8984375" style="22" customWidth="1"/>
  </cols>
  <sheetData>
    <row r="1" spans="2:6" ht="20.25">
      <c r="B1" s="79"/>
      <c r="C1" s="79" t="s">
        <v>103</v>
      </c>
      <c r="D1" s="79"/>
      <c r="E1" s="79">
        <f>E4</f>
        <v>0</v>
      </c>
      <c r="F1" s="79" t="s">
        <v>185</v>
      </c>
    </row>
    <row r="3" spans="4:9" ht="15.75">
      <c r="D3" s="80" t="s">
        <v>86</v>
      </c>
      <c r="E3" s="80" t="s">
        <v>105</v>
      </c>
      <c r="F3" s="80" t="s">
        <v>106</v>
      </c>
      <c r="G3" s="80" t="s">
        <v>107</v>
      </c>
      <c r="H3" s="80"/>
      <c r="I3" s="80" t="s">
        <v>108</v>
      </c>
    </row>
    <row r="4" spans="1:13" ht="23.25">
      <c r="A4" s="81" t="s">
        <v>109</v>
      </c>
      <c r="B4" s="82"/>
      <c r="C4" s="82"/>
      <c r="D4" s="83">
        <f>F4*2+G4</f>
        <v>0</v>
      </c>
      <c r="E4" s="83">
        <f>F4+G4</f>
        <v>0</v>
      </c>
      <c r="F4" s="83">
        <f>'B01'!A6+'B02'!A6+'B03'!A6+'B04'!A6+'B05'!A6+'B06'!A6+'B07'!A6+'B08'!A6</f>
        <v>0</v>
      </c>
      <c r="G4" s="83">
        <f>'B01'!C6+'B02'!C6+'B03'!C6+'B04'!C6+'B05'!C6+'B06'!C6+'B07'!C6+'B08'!C6</f>
        <v>0</v>
      </c>
      <c r="H4" s="83">
        <f>'B01'!G5+'B02'!G5+'B03'!G5+'B04'!G5+'B05'!G5+'B06'!G5+'B07'!G5+'B08'!G5</f>
        <v>0</v>
      </c>
      <c r="I4" s="83" t="s">
        <v>110</v>
      </c>
      <c r="J4" s="83">
        <f>'B01'!I5+'B02'!I5+'B03'!I5+'B04'!I5+'B05'!I5+'B06'!I5+'B07'!I5+'B08'!I5</f>
        <v>0</v>
      </c>
      <c r="K4" s="82"/>
      <c r="L4" s="22">
        <f>IF(H4&lt;J4,"-","")</f>
      </c>
      <c r="M4" s="22">
        <f>ABS(H4-J4)</f>
        <v>0</v>
      </c>
    </row>
    <row r="5" spans="1:13" ht="23.25">
      <c r="A5" s="82"/>
      <c r="B5" s="82"/>
      <c r="C5" s="81"/>
      <c r="D5" s="22" t="s">
        <v>12</v>
      </c>
      <c r="E5" s="81"/>
      <c r="F5" s="81"/>
      <c r="G5" s="84" t="s">
        <v>111</v>
      </c>
      <c r="H5" s="83">
        <f>'B01'!G6+'B02'!G6+'B03'!G6+'B04'!G6+'B05'!G6+'B06'!G6+'B07'!G6+'B08'!G6</f>
        <v>0</v>
      </c>
      <c r="I5" s="83" t="s">
        <v>110</v>
      </c>
      <c r="J5" s="83">
        <f>'B01'!I6+'B02'!I6+'B03'!I6+'B04'!I6+'B05'!I6+'B06'!I6+'B07'!I6+'B08'!I6</f>
        <v>0</v>
      </c>
      <c r="K5" s="81" t="s">
        <v>83</v>
      </c>
      <c r="L5" s="22">
        <f>IF(H5&lt;J5,"-","")</f>
      </c>
      <c r="M5" s="22">
        <f>ABS(H5-J5)</f>
        <v>0</v>
      </c>
    </row>
    <row r="6" spans="3:13" ht="15">
      <c r="C6" s="22" t="s">
        <v>112</v>
      </c>
      <c r="D6" s="22" t="s">
        <v>113</v>
      </c>
      <c r="H6" s="22" t="e">
        <f>ROUND(H4/$E$4,0)</f>
        <v>#DIV/0!</v>
      </c>
      <c r="I6" s="85" t="s">
        <v>110</v>
      </c>
      <c r="J6" s="22" t="e">
        <f>ROUND(J4/$E$4,0)</f>
        <v>#DIV/0!</v>
      </c>
      <c r="L6" s="22" t="e">
        <f>IF(H6&lt;J6,"-","")</f>
        <v>#DIV/0!</v>
      </c>
      <c r="M6" s="22" t="e">
        <f>ABS(H6-J6)</f>
        <v>#DIV/0!</v>
      </c>
    </row>
    <row r="7" spans="4:13" ht="22.5" customHeight="1">
      <c r="D7" s="22" t="s">
        <v>12</v>
      </c>
      <c r="G7" s="86" t="s">
        <v>111</v>
      </c>
      <c r="H7" s="22" t="e">
        <f>ROUND(H5/E4,0)</f>
        <v>#DIV/0!</v>
      </c>
      <c r="I7" s="85" t="s">
        <v>110</v>
      </c>
      <c r="J7" s="22" t="e">
        <f>ROUND(J5/E4,0)</f>
        <v>#DIV/0!</v>
      </c>
      <c r="K7" s="22" t="s">
        <v>83</v>
      </c>
      <c r="L7" s="22" t="e">
        <f>IF(H7&lt;J7,"-","")</f>
        <v>#DIV/0!</v>
      </c>
      <c r="M7" s="22" t="e">
        <f>ABS(H7-J7)</f>
        <v>#DIV/0!</v>
      </c>
    </row>
    <row r="8" spans="7:9" ht="22.5" customHeight="1" thickBot="1">
      <c r="G8" s="86"/>
      <c r="I8" s="85"/>
    </row>
    <row r="9" spans="1:13" ht="15">
      <c r="A9" s="33" t="s">
        <v>85</v>
      </c>
      <c r="B9" s="34"/>
      <c r="C9" s="34"/>
      <c r="D9" s="35"/>
      <c r="E9" s="36" t="s">
        <v>86</v>
      </c>
      <c r="F9" s="36" t="s">
        <v>87</v>
      </c>
      <c r="G9" s="36" t="s">
        <v>88</v>
      </c>
      <c r="H9" s="37" t="s">
        <v>89</v>
      </c>
      <c r="I9" s="38"/>
      <c r="J9" s="38"/>
      <c r="K9" s="39" t="s">
        <v>90</v>
      </c>
      <c r="M9" s="39" t="s">
        <v>112</v>
      </c>
    </row>
    <row r="10" spans="1:13" ht="15.75" thickBot="1">
      <c r="A10" s="9"/>
      <c r="B10" s="11"/>
      <c r="C10" s="11"/>
      <c r="D10" s="12" t="s">
        <v>91</v>
      </c>
      <c r="E10" s="12" t="s">
        <v>92</v>
      </c>
      <c r="F10" s="40"/>
      <c r="G10" s="40"/>
      <c r="H10" s="12" t="s">
        <v>93</v>
      </c>
      <c r="I10" s="41" t="s">
        <v>94</v>
      </c>
      <c r="J10" s="41" t="s">
        <v>95</v>
      </c>
      <c r="K10" s="42" t="s">
        <v>92</v>
      </c>
      <c r="M10" s="42" t="s">
        <v>114</v>
      </c>
    </row>
    <row r="11" spans="1:13" ht="15">
      <c r="A11" s="87">
        <f>soupiska!C11</f>
        <v>12</v>
      </c>
      <c r="B11" s="88"/>
      <c r="C11" s="89" t="str">
        <f>soupiska!E11</f>
        <v>Čechovský Marek</v>
      </c>
      <c r="D11" s="90">
        <f>'B01'!D11+'B02'!D11+'B03'!D11+'B04'!D11+'B05'!D11+'B06'!D11+'B07'!D11+'B08'!D11</f>
        <v>0</v>
      </c>
      <c r="E11" s="90">
        <f>IF(D11=0,0,3*F11+2*G11+I11)</f>
        <v>0</v>
      </c>
      <c r="F11" s="90">
        <f>'B01'!F11+'B02'!F11+'B03'!F11+'B04'!F11+'B05'!F11+'B06'!F11+'B07'!F11+'B08'!F11</f>
        <v>0</v>
      </c>
      <c r="G11" s="90">
        <f>'B01'!G11+'B02'!G11+'B03'!G11+'B04'!G11+'B05'!G11+'B06'!G11+'B07'!G11+'B08'!G11</f>
        <v>0</v>
      </c>
      <c r="H11" s="91">
        <f>'B01'!H11+'B02'!H11+'B03'!H11+'B04'!H11+'B05'!H11+'B06'!H11+'B07'!H11+'B08'!H11</f>
        <v>0</v>
      </c>
      <c r="I11" s="92">
        <f>'B01'!I11+'B02'!I11+'B03'!I11+'B04'!I11+'B05'!I11+'B06'!I11+'B07'!I11+'B08'!I11</f>
        <v>0</v>
      </c>
      <c r="J11" s="93" t="str">
        <f>IF(AND(H11=0,I11=0)," - ",ROUND(I11*100/H11,1))</f>
        <v> - </v>
      </c>
      <c r="K11" s="94">
        <f>'B01'!K11+'B02'!K11+'B03'!K11+'B04'!K11+'B05'!K11+'B06'!K11+'B07'!K11+'B08'!K11</f>
        <v>0</v>
      </c>
      <c r="M11" s="44">
        <f>IF(D11=0,"",ROUND(E11/D11,0))</f>
      </c>
    </row>
    <row r="12" spans="1:13" ht="15">
      <c r="A12" s="95">
        <f>soupiska!C12</f>
        <v>0</v>
      </c>
      <c r="B12" s="53"/>
      <c r="C12" s="96" t="str">
        <f>soupiska!E12</f>
        <v>Dostál Radek</v>
      </c>
      <c r="D12" s="20">
        <f>'B01'!D12+'B02'!D12+'B03'!D12+'B04'!D12+'B05'!D12+'B06'!D12+'B07'!D12+'B08'!D12</f>
        <v>0</v>
      </c>
      <c r="E12" s="20">
        <f>IF(D12=0,0,3*F12+2*G12+I12)</f>
        <v>0</v>
      </c>
      <c r="F12" s="20">
        <f>'B01'!F12+'B02'!F12+'B03'!F12+'B04'!F12+'B05'!F12+'B06'!F12+'B07'!F12+'B08'!F12</f>
        <v>0</v>
      </c>
      <c r="G12" s="20">
        <f>'B01'!G12+'B02'!G12+'B03'!G12+'B04'!G12+'B05'!G12+'B06'!G12+'B07'!G12+'B08'!G12</f>
        <v>0</v>
      </c>
      <c r="H12" s="97">
        <f>'B01'!H12+'B02'!H12+'B03'!H12+'B04'!H12+'B05'!H12+'B06'!H12+'B07'!H12+'B08'!H12</f>
        <v>0</v>
      </c>
      <c r="I12" s="98">
        <f>'B01'!I12+'B02'!I12+'B03'!I12+'B04'!I12+'B05'!I12+'B06'!I12+'B07'!I12+'B08'!I12</f>
        <v>0</v>
      </c>
      <c r="J12" s="99" t="str">
        <f>IF(AND(H12=0,I12=0)," - ",ROUND(I12*100/H12,1))</f>
        <v> - </v>
      </c>
      <c r="K12" s="100">
        <f>'B01'!K12+'B02'!K12+'B03'!K12+'B04'!K12+'B05'!K12+'B06'!K12+'B07'!K12+'B08'!K12</f>
        <v>0</v>
      </c>
      <c r="M12" s="46">
        <f>IF(D12=0,"",ROUND(E12/D12,0))</f>
      </c>
    </row>
    <row r="13" spans="1:13" ht="15">
      <c r="A13" s="21">
        <f>soupiska!C13</f>
        <v>14</v>
      </c>
      <c r="B13" s="18"/>
      <c r="C13" s="19" t="str">
        <f>soupiska!E13</f>
        <v>Ducháček Ludvík</v>
      </c>
      <c r="D13" s="20">
        <f>'B01'!D13+'B02'!D13+'B03'!D13+'B04'!D13+'B05'!D13+'B06'!D13+'B07'!D13+'B08'!D13</f>
        <v>0</v>
      </c>
      <c r="E13" s="20">
        <f aca="true" t="shared" si="0" ref="E13:E31">IF(D13=0,0,3*F13+2*G13+I13)</f>
        <v>0</v>
      </c>
      <c r="F13" s="20">
        <f>'B01'!F13+'B02'!F13+'B03'!F13+'B04'!F13+'B05'!F13+'B06'!F13+'B07'!F13+'B08'!F13</f>
        <v>0</v>
      </c>
      <c r="G13" s="20">
        <f>'B01'!G13+'B02'!G13+'B03'!G13+'B04'!G13+'B05'!G13+'B06'!G13+'B07'!G13+'B08'!G13</f>
        <v>0</v>
      </c>
      <c r="H13" s="97">
        <f>'B01'!H13+'B02'!H13+'B03'!H13+'B04'!H13+'B05'!H13+'B06'!H13+'B07'!H13+'B08'!H13</f>
        <v>0</v>
      </c>
      <c r="I13" s="98">
        <f>'B01'!I13+'B02'!I13+'B03'!I13+'B04'!I13+'B05'!I13+'B06'!I13+'B07'!I13+'B08'!I13</f>
        <v>0</v>
      </c>
      <c r="J13" s="99" t="str">
        <f aca="true" t="shared" si="1" ref="J13:J32">IF(AND(H13=0,I13=0)," - ",ROUND(I13*100/H13,1))</f>
        <v> - </v>
      </c>
      <c r="K13" s="100">
        <f>'B01'!K13+'B02'!K13+'B03'!K13+'B04'!K13+'B05'!K13+'B06'!K13+'B07'!K13+'B08'!K13</f>
        <v>0</v>
      </c>
      <c r="M13" s="46">
        <f>IF(D13=0,"",ROUND(E13/D13,0))</f>
      </c>
    </row>
    <row r="14" spans="1:13" ht="15">
      <c r="A14" s="21">
        <f>soupiska!C14</f>
        <v>20</v>
      </c>
      <c r="B14" s="18"/>
      <c r="C14" s="19" t="str">
        <f>soupiska!E14</f>
        <v>Dvořák Milan</v>
      </c>
      <c r="D14" s="20">
        <f>'B01'!D14+'B02'!D14+'B03'!D14+'B04'!D14+'B05'!D14+'B06'!D14+'B07'!D14+'B08'!D14</f>
        <v>0</v>
      </c>
      <c r="E14" s="20">
        <f t="shared" si="0"/>
        <v>0</v>
      </c>
      <c r="F14" s="20">
        <f>'B01'!F14+'B02'!F14+'B03'!F14+'B04'!F14+'B05'!F14+'B06'!F14+'B07'!F14+'B08'!F14</f>
        <v>0</v>
      </c>
      <c r="G14" s="20">
        <f>'B01'!G14+'B02'!G14+'B03'!G14+'B04'!G14+'B05'!G14+'B06'!G14+'B07'!G14+'B08'!G14</f>
        <v>0</v>
      </c>
      <c r="H14" s="97">
        <f>'B01'!H14+'B02'!H14+'B03'!H14+'B04'!H14+'B05'!H14+'B06'!H14+'B07'!H14+'B08'!H14</f>
        <v>0</v>
      </c>
      <c r="I14" s="98">
        <f>'B01'!I14+'B02'!I14+'B03'!I14+'B04'!I14+'B05'!I14+'B06'!I14+'B07'!I14+'B08'!I14</f>
        <v>0</v>
      </c>
      <c r="J14" s="99" t="str">
        <f t="shared" si="1"/>
        <v> - </v>
      </c>
      <c r="K14" s="100">
        <f>'B01'!K14+'B02'!K14+'B03'!K14+'B04'!K14+'B05'!K14+'B06'!K14+'B07'!K14+'B08'!K14</f>
        <v>0</v>
      </c>
      <c r="M14" s="46">
        <f aca="true" t="shared" si="2" ref="M14:M27">IF(D14=0,"",ROUND(E14/D14,0))</f>
      </c>
    </row>
    <row r="15" spans="1:13" ht="15">
      <c r="A15" s="17">
        <f>soupiska!C15</f>
        <v>4</v>
      </c>
      <c r="B15" s="18"/>
      <c r="C15" s="19" t="str">
        <f>soupiska!E15</f>
        <v>Fiksa Ondřej</v>
      </c>
      <c r="D15" s="20">
        <f>'B01'!D15+'B02'!D15+'B03'!D15+'B04'!D15+'B05'!D15+'B06'!D15+'B07'!D15+'B08'!D15</f>
        <v>0</v>
      </c>
      <c r="E15" s="20">
        <f t="shared" si="0"/>
        <v>0</v>
      </c>
      <c r="F15" s="20">
        <f>'B01'!F15+'B02'!F15+'B03'!F15+'B04'!F15+'B05'!F15+'B06'!F15+'B07'!F15+'B08'!F15</f>
        <v>0</v>
      </c>
      <c r="G15" s="20">
        <f>'B01'!G15+'B02'!G15+'B03'!G15+'B04'!G15+'B05'!G15+'B06'!G15+'B07'!G15+'B08'!G15</f>
        <v>0</v>
      </c>
      <c r="H15" s="97">
        <f>'B01'!H15+'B02'!H15+'B03'!H15+'B04'!H15+'B05'!H15+'B06'!H15+'B07'!H15+'B08'!H15</f>
        <v>0</v>
      </c>
      <c r="I15" s="98">
        <f>'B01'!I15+'B02'!I15+'B03'!I15+'B04'!I15+'B05'!I15+'B06'!I15+'B07'!I15+'B08'!I15</f>
        <v>0</v>
      </c>
      <c r="J15" s="99" t="str">
        <f t="shared" si="1"/>
        <v> - </v>
      </c>
      <c r="K15" s="100">
        <f>'B01'!K15+'B02'!K15+'B03'!K15+'B04'!K15+'B05'!K15+'B06'!K15+'B07'!K15+'B08'!K15</f>
        <v>0</v>
      </c>
      <c r="M15" s="46">
        <f>IF(D15=0,"",ROUND(E15/D15,0))</f>
      </c>
    </row>
    <row r="16" spans="1:13" ht="15">
      <c r="A16" s="17">
        <f>soupiska!C16</f>
        <v>15</v>
      </c>
      <c r="B16" s="18"/>
      <c r="C16" s="19" t="str">
        <f>soupiska!E16</f>
        <v>Hedvičák Jaroslav</v>
      </c>
      <c r="D16" s="20">
        <f>'B01'!D16+'B02'!D16+'B03'!D16+'B04'!D16+'B05'!D16+'B06'!D16+'B07'!D16+'B08'!D16</f>
        <v>0</v>
      </c>
      <c r="E16" s="20">
        <f t="shared" si="0"/>
        <v>0</v>
      </c>
      <c r="F16" s="20">
        <f>'B01'!F16+'B02'!F16+'B03'!F16+'B04'!F16+'B05'!F16+'B06'!F16+'B07'!F16+'B08'!F16</f>
        <v>0</v>
      </c>
      <c r="G16" s="20">
        <f>'B01'!G16+'B02'!G16+'B03'!G16+'B04'!G16+'B05'!G16+'B06'!G16+'B07'!G16+'B08'!G16</f>
        <v>0</v>
      </c>
      <c r="H16" s="97">
        <f>'B01'!H16+'B02'!H16+'B03'!H16+'B04'!H16+'B05'!H16+'B06'!H16+'B07'!H16+'B08'!H16</f>
        <v>0</v>
      </c>
      <c r="I16" s="98">
        <f>'B01'!I16+'B02'!I16+'B03'!I16+'B04'!I16+'B05'!I16+'B06'!I16+'B07'!I16+'B08'!I16</f>
        <v>0</v>
      </c>
      <c r="J16" s="99" t="str">
        <f t="shared" si="1"/>
        <v> - </v>
      </c>
      <c r="K16" s="100">
        <f>'B01'!K16+'B02'!K16+'B03'!K16+'B04'!K16+'B05'!K16+'B06'!K16+'B07'!K16+'B08'!K16</f>
        <v>0</v>
      </c>
      <c r="M16" s="46">
        <f t="shared" si="2"/>
      </c>
    </row>
    <row r="17" spans="1:13" ht="15">
      <c r="A17" s="17">
        <f>soupiska!C17</f>
        <v>10</v>
      </c>
      <c r="B17" s="18"/>
      <c r="C17" s="19" t="str">
        <f>soupiska!E17</f>
        <v>Krontorád Pavel</v>
      </c>
      <c r="D17" s="20">
        <f>'B01'!D17+'B02'!D17+'B03'!D17+'B04'!D17+'B05'!D17+'B06'!D17+'B07'!D17+'B08'!D17</f>
        <v>0</v>
      </c>
      <c r="E17" s="20">
        <f t="shared" si="0"/>
        <v>0</v>
      </c>
      <c r="F17" s="20">
        <f>'B01'!F17+'B02'!F17+'B03'!F17+'B04'!F17+'B05'!F17+'B06'!F17+'B07'!F17+'B08'!F17</f>
        <v>0</v>
      </c>
      <c r="G17" s="20">
        <f>'B01'!G17+'B02'!G17+'B03'!G17+'B04'!G17+'B05'!G17+'B06'!G17+'B07'!G17+'B08'!G17</f>
        <v>0</v>
      </c>
      <c r="H17" s="97">
        <f>'B01'!H17+'B02'!H17+'B03'!H17+'B04'!H17+'B05'!H17+'B06'!H17+'B07'!H17+'B08'!H17</f>
        <v>0</v>
      </c>
      <c r="I17" s="98">
        <f>'B01'!I17+'B02'!I17+'B03'!I17+'B04'!I17+'B05'!I17+'B06'!I17+'B07'!I17+'B08'!I17</f>
        <v>0</v>
      </c>
      <c r="J17" s="99" t="str">
        <f t="shared" si="1"/>
        <v> - </v>
      </c>
      <c r="K17" s="100">
        <f>'B01'!K17+'B02'!K17+'B03'!K17+'B04'!K17+'B05'!K17+'B06'!K17+'B07'!K17+'B08'!K17</f>
        <v>0</v>
      </c>
      <c r="M17" s="46">
        <f t="shared" si="2"/>
      </c>
    </row>
    <row r="18" spans="1:13" ht="15">
      <c r="A18" s="17">
        <f>soupiska!C18</f>
        <v>7</v>
      </c>
      <c r="B18" s="18"/>
      <c r="C18" s="19" t="str">
        <f>soupiska!E18</f>
        <v>Krontorád Vít</v>
      </c>
      <c r="D18" s="20">
        <f>'B01'!D18+'B02'!D18+'B03'!D18+'B04'!D18+'B05'!D18+'B06'!D18+'B07'!D18+'B08'!D18</f>
        <v>0</v>
      </c>
      <c r="E18" s="20">
        <f t="shared" si="0"/>
        <v>0</v>
      </c>
      <c r="F18" s="20">
        <f>'B01'!F18+'B02'!F18+'B03'!F18+'B04'!F18+'B05'!F18+'B06'!F18+'B07'!F18+'B08'!F18</f>
        <v>0</v>
      </c>
      <c r="G18" s="20">
        <f>'B01'!G18+'B02'!G18+'B03'!G18+'B04'!G18+'B05'!G18+'B06'!G18+'B07'!G18+'B08'!G18</f>
        <v>0</v>
      </c>
      <c r="H18" s="97">
        <f>'B01'!H18+'B02'!H18+'B03'!H18+'B04'!H18+'B05'!H18+'B06'!H18+'B07'!H18+'B08'!H18</f>
        <v>0</v>
      </c>
      <c r="I18" s="98">
        <f>'B01'!I18+'B02'!I18+'B03'!I18+'B04'!I18+'B05'!I18+'B06'!I18+'B07'!I18+'B08'!I18</f>
        <v>0</v>
      </c>
      <c r="J18" s="99" t="str">
        <f t="shared" si="1"/>
        <v> - </v>
      </c>
      <c r="K18" s="100">
        <f>'B01'!K18+'B02'!K18+'B03'!K18+'B04'!K18+'B05'!K18+'B06'!K18+'B07'!K18+'B08'!K18</f>
        <v>0</v>
      </c>
      <c r="M18" s="46">
        <f t="shared" si="2"/>
      </c>
    </row>
    <row r="19" spans="1:13" ht="15">
      <c r="A19" s="17">
        <f>soupiska!C19</f>
        <v>6</v>
      </c>
      <c r="B19" s="18"/>
      <c r="C19" s="19" t="str">
        <f>soupiska!E19</f>
        <v>Krška Josef</v>
      </c>
      <c r="D19" s="20">
        <f>'B01'!D19+'B02'!D19+'B03'!D19+'B04'!D19+'B05'!D19+'B06'!D19+'B07'!D19+'B08'!D19</f>
        <v>0</v>
      </c>
      <c r="E19" s="20">
        <f t="shared" si="0"/>
        <v>0</v>
      </c>
      <c r="F19" s="20">
        <f>'B01'!F19+'B02'!F19+'B03'!F19+'B04'!F19+'B05'!F19+'B06'!F19+'B07'!F19+'B08'!F19</f>
        <v>0</v>
      </c>
      <c r="G19" s="20">
        <f>'B01'!G19+'B02'!G19+'B03'!G19+'B04'!G19+'B05'!G19+'B06'!G19+'B07'!G19+'B08'!G19</f>
        <v>0</v>
      </c>
      <c r="H19" s="97">
        <f>'B01'!H19+'B02'!H19+'B03'!H19+'B04'!H19+'B05'!H19+'B06'!H19+'B07'!H19+'B08'!H19</f>
        <v>0</v>
      </c>
      <c r="I19" s="98">
        <f>'B01'!I19+'B02'!I19+'B03'!I19+'B04'!I19+'B05'!I19+'B06'!I19+'B07'!I19+'B08'!I19</f>
        <v>0</v>
      </c>
      <c r="J19" s="99" t="str">
        <f t="shared" si="1"/>
        <v> - </v>
      </c>
      <c r="K19" s="100">
        <f>'B01'!K19+'B02'!K19+'B03'!K19+'B04'!K19+'B05'!K19+'B06'!K19+'B07'!K19+'B08'!K19</f>
        <v>0</v>
      </c>
      <c r="M19" s="46">
        <f t="shared" si="2"/>
      </c>
    </row>
    <row r="20" spans="1:13" ht="15">
      <c r="A20" s="17">
        <f>soupiska!C20</f>
        <v>18</v>
      </c>
      <c r="B20" s="18"/>
      <c r="C20" s="19" t="str">
        <f>soupiska!E20</f>
        <v>Maca Radek</v>
      </c>
      <c r="D20" s="20">
        <f>'B01'!D20+'B02'!D20+'B03'!D20+'B04'!D20+'B05'!D20+'B06'!D20+'B07'!D20+'B08'!D20</f>
        <v>0</v>
      </c>
      <c r="E20" s="20">
        <f t="shared" si="0"/>
        <v>0</v>
      </c>
      <c r="F20" s="20">
        <f>'B01'!F20+'B02'!F20+'B03'!F20+'B04'!F20+'B05'!F20+'B06'!F20+'B07'!F20+'B08'!F20</f>
        <v>0</v>
      </c>
      <c r="G20" s="20">
        <f>'B01'!G20+'B02'!G20+'B03'!G20+'B04'!G20+'B05'!G20+'B06'!G20+'B07'!G20+'B08'!G20</f>
        <v>0</v>
      </c>
      <c r="H20" s="97">
        <f>'B01'!H20+'B02'!H20+'B03'!H20+'B04'!H20+'B05'!H20+'B06'!H20+'B07'!H20+'B08'!H20</f>
        <v>0</v>
      </c>
      <c r="I20" s="98">
        <f>'B01'!I20+'B02'!I20+'B03'!I20+'B04'!I20+'B05'!I20+'B06'!I20+'B07'!I20+'B08'!I20</f>
        <v>0</v>
      </c>
      <c r="J20" s="99" t="str">
        <f t="shared" si="1"/>
        <v> - </v>
      </c>
      <c r="K20" s="100">
        <f>'B01'!K20+'B02'!K20+'B03'!K20+'B04'!K20+'B05'!K20+'B06'!K20+'B07'!K20+'B08'!K20</f>
        <v>0</v>
      </c>
      <c r="M20" s="46">
        <f t="shared" si="2"/>
      </c>
    </row>
    <row r="21" spans="1:13" ht="15">
      <c r="A21" s="17">
        <f>soupiska!C21</f>
        <v>17</v>
      </c>
      <c r="B21" s="18"/>
      <c r="C21" s="19" t="str">
        <f>soupiska!E21</f>
        <v>Müller Tomáš</v>
      </c>
      <c r="D21" s="20">
        <f>'B01'!D21+'B02'!D21+'B03'!D21+'B04'!D21+'B05'!D21+'B06'!D21+'B07'!D21+'B08'!D21</f>
        <v>0</v>
      </c>
      <c r="E21" s="20">
        <f t="shared" si="0"/>
        <v>0</v>
      </c>
      <c r="F21" s="20">
        <f>'B01'!F21+'B02'!F21+'B03'!F21+'B04'!F21+'B05'!F21+'B06'!F21+'B07'!F21+'B08'!F21</f>
        <v>0</v>
      </c>
      <c r="G21" s="20">
        <f>'B01'!G21+'B02'!G21+'B03'!G21+'B04'!G21+'B05'!G21+'B06'!G21+'B07'!G21+'B08'!G21</f>
        <v>0</v>
      </c>
      <c r="H21" s="97">
        <f>'B01'!H21+'B02'!H21+'B03'!H21+'B04'!H21+'B05'!H21+'B06'!H21+'B07'!H21+'B08'!H21</f>
        <v>0</v>
      </c>
      <c r="I21" s="98">
        <f>'B01'!I21+'B02'!I21+'B03'!I21+'B04'!I21+'B05'!I21+'B06'!I21+'B07'!I21+'B08'!I21</f>
        <v>0</v>
      </c>
      <c r="J21" s="99" t="str">
        <f t="shared" si="1"/>
        <v> - </v>
      </c>
      <c r="K21" s="100">
        <f>'B01'!K21+'B02'!K21+'B03'!K21+'B04'!K21+'B05'!K21+'B06'!K21+'B07'!K21+'B08'!K21</f>
        <v>0</v>
      </c>
      <c r="M21" s="46">
        <f t="shared" si="2"/>
      </c>
    </row>
    <row r="22" spans="1:13" ht="15">
      <c r="A22" s="21">
        <f>soupiska!C22</f>
        <v>17</v>
      </c>
      <c r="B22" s="18"/>
      <c r="C22" s="19" t="str">
        <f>soupiska!E22</f>
        <v>Müller Petr</v>
      </c>
      <c r="D22" s="20">
        <f>'B01'!D22+'B02'!D22+'B03'!D22+'B04'!D22+'B05'!D22+'B06'!D22+'B07'!D22+'B08'!D22</f>
        <v>0</v>
      </c>
      <c r="E22" s="20">
        <f t="shared" si="0"/>
        <v>0</v>
      </c>
      <c r="F22" s="20">
        <f>'B01'!F22+'B02'!F22+'B03'!F22+'B04'!F22+'B05'!F22+'B06'!F22+'B07'!F22+'B08'!F22</f>
        <v>0</v>
      </c>
      <c r="G22" s="20">
        <f>'B01'!G22+'B02'!G22+'B03'!G22+'B04'!G22+'B05'!G22+'B06'!G22+'B07'!G22+'B08'!G22</f>
        <v>0</v>
      </c>
      <c r="H22" s="97">
        <f>'B01'!H22+'B02'!H22+'B03'!H22+'B04'!H22+'B05'!H22+'B06'!H22+'B07'!H22+'B08'!H22</f>
        <v>0</v>
      </c>
      <c r="I22" s="98">
        <f>'B01'!I22+'B02'!I22+'B03'!I22+'B04'!I22+'B05'!I22+'B06'!I22+'B07'!I22+'B08'!I22</f>
        <v>0</v>
      </c>
      <c r="J22" s="99" t="str">
        <f t="shared" si="1"/>
        <v> - </v>
      </c>
      <c r="K22" s="100">
        <f>'B01'!K22+'B02'!K22+'B03'!K22+'B04'!K22+'B05'!K22+'B06'!K22+'B07'!K22+'B08'!K22</f>
        <v>0</v>
      </c>
      <c r="M22" s="46">
        <f t="shared" si="2"/>
      </c>
    </row>
    <row r="23" spans="1:13" ht="15">
      <c r="A23" s="21">
        <f>soupiska!C23</f>
        <v>16</v>
      </c>
      <c r="B23" s="18"/>
      <c r="C23" s="19" t="str">
        <f>soupiska!E23</f>
        <v>Nepustil Petr</v>
      </c>
      <c r="D23" s="20">
        <f>'B01'!D23+'B02'!D23+'B03'!D23+'B04'!D23+'B05'!D23+'B06'!D23+'B07'!D23+'B08'!D23</f>
        <v>0</v>
      </c>
      <c r="E23" s="20">
        <f t="shared" si="0"/>
        <v>0</v>
      </c>
      <c r="F23" s="20">
        <f>'B01'!F23+'B02'!F23+'B03'!F23+'B04'!F23+'B05'!F23+'B06'!F23+'B07'!F23+'B08'!F23</f>
        <v>0</v>
      </c>
      <c r="G23" s="20">
        <f>'B01'!G23+'B02'!G23+'B03'!G23+'B04'!G23+'B05'!G23+'B06'!G23+'B07'!G23+'B08'!G23</f>
        <v>0</v>
      </c>
      <c r="H23" s="97">
        <f>'B01'!H23+'B02'!H23+'B03'!H23+'B04'!H23+'B05'!H23+'B06'!H23+'B07'!H23+'B08'!H23</f>
        <v>0</v>
      </c>
      <c r="I23" s="98">
        <f>'B01'!I23+'B02'!I23+'B03'!I23+'B04'!I23+'B05'!I23+'B06'!I23+'B07'!I23+'B08'!I23</f>
        <v>0</v>
      </c>
      <c r="J23" s="99" t="str">
        <f t="shared" si="1"/>
        <v> - </v>
      </c>
      <c r="K23" s="100">
        <f>'B01'!K23+'B02'!K23+'B03'!K23+'B04'!K23+'B05'!K23+'B06'!K23+'B07'!K23+'B08'!K23</f>
        <v>0</v>
      </c>
      <c r="M23" s="46">
        <f t="shared" si="2"/>
      </c>
    </row>
    <row r="24" spans="1:13" ht="15">
      <c r="A24" s="21">
        <f>soupiska!C24</f>
        <v>8</v>
      </c>
      <c r="B24" s="18"/>
      <c r="C24" s="19" t="str">
        <f>soupiska!E24</f>
        <v>Petr Martin</v>
      </c>
      <c r="D24" s="20">
        <f>'B01'!D24+'B02'!D24+'B03'!D24+'B04'!D24+'B05'!D24+'B06'!D24+'B07'!D24+'B08'!D24</f>
        <v>0</v>
      </c>
      <c r="E24" s="20">
        <f t="shared" si="0"/>
        <v>0</v>
      </c>
      <c r="F24" s="20">
        <f>'B01'!F24+'B02'!F24+'B03'!F24+'B04'!F24+'B05'!F24+'B06'!F24+'B07'!F24+'B08'!F24</f>
        <v>0</v>
      </c>
      <c r="G24" s="20">
        <f>'B01'!G24+'B02'!G24+'B03'!G24+'B04'!G24+'B05'!G24+'B06'!G24+'B07'!G24+'B08'!G24</f>
        <v>0</v>
      </c>
      <c r="H24" s="97">
        <f>'B01'!H24+'B02'!H24+'B03'!H24+'B04'!H24+'B05'!H24+'B06'!H24+'B07'!H24+'B08'!H24</f>
        <v>0</v>
      </c>
      <c r="I24" s="98">
        <f>'B01'!I24+'B02'!I24+'B03'!I24+'B04'!I24+'B05'!I24+'B06'!I24+'B07'!I24+'B08'!I24</f>
        <v>0</v>
      </c>
      <c r="J24" s="99" t="str">
        <f t="shared" si="1"/>
        <v> - </v>
      </c>
      <c r="K24" s="100">
        <f>'B01'!K24+'B02'!K24+'B03'!K24+'B04'!K24+'B05'!K24+'B06'!K24+'B07'!K24+'B08'!K24</f>
        <v>0</v>
      </c>
      <c r="M24" s="46">
        <f t="shared" si="2"/>
      </c>
    </row>
    <row r="25" spans="1:13" ht="15">
      <c r="A25" s="21">
        <f>soupiska!C25</f>
        <v>0</v>
      </c>
      <c r="B25" s="18"/>
      <c r="C25" s="19" t="str">
        <f>soupiska!E25</f>
        <v>Teplý Petr</v>
      </c>
      <c r="D25" s="20">
        <f>'B01'!D25+'B02'!D25+'B03'!D25+'B04'!D25+'B05'!D25+'B06'!D25+'B07'!D25+'B08'!D25</f>
        <v>0</v>
      </c>
      <c r="E25" s="20">
        <f t="shared" si="0"/>
        <v>0</v>
      </c>
      <c r="F25" s="20">
        <f>'B01'!F25+'B02'!F25+'B03'!F25+'B04'!F25+'B05'!F25+'B06'!F25+'B07'!F25+'B08'!F25</f>
        <v>0</v>
      </c>
      <c r="G25" s="20">
        <f>'B01'!G25+'B02'!G25+'B03'!G25+'B04'!G25+'B05'!G25+'B06'!G25+'B07'!G25+'B08'!G25</f>
        <v>0</v>
      </c>
      <c r="H25" s="97">
        <f>'B01'!H25+'B02'!H25+'B03'!H25+'B04'!H25+'B05'!H25+'B06'!H25+'B07'!H25+'B08'!H25</f>
        <v>0</v>
      </c>
      <c r="I25" s="98">
        <f>'B01'!I25+'B02'!I25+'B03'!I25+'B04'!I25+'B05'!I25+'B06'!I25+'B07'!I25+'B08'!I25</f>
        <v>0</v>
      </c>
      <c r="J25" s="99" t="str">
        <f t="shared" si="1"/>
        <v> - </v>
      </c>
      <c r="K25" s="100">
        <f>'B01'!K25+'B02'!K25+'B03'!K25+'B04'!K25+'B05'!K25+'B06'!K25+'B07'!K25+'B08'!K25</f>
        <v>0</v>
      </c>
      <c r="M25" s="46">
        <f t="shared" si="2"/>
      </c>
    </row>
    <row r="26" spans="1:13" ht="15">
      <c r="A26" s="17">
        <f>soupiska!C26</f>
        <v>9</v>
      </c>
      <c r="B26" s="18"/>
      <c r="C26" s="19" t="str">
        <f>soupiska!E26</f>
        <v>Rychtář Jan</v>
      </c>
      <c r="D26" s="20">
        <f>'B01'!D26+'B02'!D26+'B03'!D26+'B04'!D26+'B05'!D26+'B06'!D26+'B07'!D26+'B08'!D26</f>
        <v>0</v>
      </c>
      <c r="E26" s="20">
        <f t="shared" si="0"/>
        <v>0</v>
      </c>
      <c r="F26" s="20">
        <f>'B01'!F26+'B02'!F26+'B03'!F26+'B04'!F26+'B05'!F26+'B06'!F26+'B07'!F26+'B08'!F26</f>
        <v>0</v>
      </c>
      <c r="G26" s="20">
        <f>'B01'!G26+'B02'!G26+'B03'!G26+'B04'!G26+'B05'!G26+'B06'!G26+'B07'!G26+'B08'!G26</f>
        <v>0</v>
      </c>
      <c r="H26" s="97">
        <f>'B01'!H26+'B02'!H26+'B03'!H26+'B04'!H26+'B05'!H26+'B06'!H26+'B07'!H26+'B08'!H26</f>
        <v>0</v>
      </c>
      <c r="I26" s="98">
        <f>'B01'!I26+'B02'!I26+'B03'!I26+'B04'!I26+'B05'!I26+'B06'!I26+'B07'!I26+'B08'!I26</f>
        <v>0</v>
      </c>
      <c r="J26" s="99" t="str">
        <f t="shared" si="1"/>
        <v> - </v>
      </c>
      <c r="K26" s="100">
        <f>'B01'!K26+'B02'!K26+'B03'!K26+'B04'!K26+'B05'!K26+'B06'!K26+'B07'!K26+'B08'!K26</f>
        <v>0</v>
      </c>
      <c r="M26" s="46">
        <f t="shared" si="2"/>
      </c>
    </row>
    <row r="27" spans="1:13" ht="15">
      <c r="A27" s="17">
        <f>soupiska!C27</f>
        <v>14</v>
      </c>
      <c r="B27" s="18"/>
      <c r="C27" s="19" t="str">
        <f>soupiska!E27</f>
        <v>Slezák Jakub</v>
      </c>
      <c r="D27" s="20">
        <f>'B01'!D27+'B02'!D27+'B03'!D27+'B04'!D27+'B05'!D27+'B06'!D27+'B07'!D27+'B08'!D27</f>
        <v>0</v>
      </c>
      <c r="E27" s="20">
        <f t="shared" si="0"/>
        <v>0</v>
      </c>
      <c r="F27" s="20">
        <f>'B01'!F27+'B02'!F27+'B03'!F27+'B04'!F27+'B05'!F27+'B06'!F27+'B07'!F27+'B08'!F27</f>
        <v>0</v>
      </c>
      <c r="G27" s="20">
        <f>'B01'!G27+'B02'!G27+'B03'!G27+'B04'!G27+'B05'!G27+'B06'!G27+'B07'!G27+'B08'!G27</f>
        <v>0</v>
      </c>
      <c r="H27" s="97">
        <f>'B01'!H27+'B02'!H27+'B03'!H27+'B04'!H27+'B05'!H27+'B06'!H27+'B07'!H27+'B08'!H27</f>
        <v>0</v>
      </c>
      <c r="I27" s="98">
        <f>'B01'!I27+'B02'!I27+'B03'!I27+'B04'!I27+'B05'!I27+'B06'!I27+'B07'!I27+'B08'!I27</f>
        <v>0</v>
      </c>
      <c r="J27" s="99" t="str">
        <f t="shared" si="1"/>
        <v> - </v>
      </c>
      <c r="K27" s="100">
        <f>'B01'!K27+'B02'!K27+'B03'!K27+'B04'!K27+'B05'!K27+'B06'!K27+'B07'!K27+'B08'!K27</f>
        <v>0</v>
      </c>
      <c r="M27" s="46">
        <f t="shared" si="2"/>
      </c>
    </row>
    <row r="28" spans="1:13" ht="15">
      <c r="A28" s="17">
        <f>soupiska!C28</f>
        <v>5</v>
      </c>
      <c r="B28" s="18"/>
      <c r="C28" s="19" t="str">
        <f>soupiska!E28</f>
        <v>Straka Tomáš</v>
      </c>
      <c r="D28" s="20">
        <f>'B01'!D28+'B02'!D28+'B03'!D28+'B04'!D28+'B05'!D28+'B06'!D28+'B07'!D28+'B08'!D28</f>
        <v>0</v>
      </c>
      <c r="E28" s="20">
        <f t="shared" si="0"/>
        <v>0</v>
      </c>
      <c r="F28" s="20">
        <f>'B01'!F28+'B02'!F28+'B03'!F28+'B04'!F28+'B05'!F28+'B06'!F28+'B07'!F28+'B08'!F28</f>
        <v>0</v>
      </c>
      <c r="G28" s="20">
        <f>'B01'!G28+'B02'!G28+'B03'!G28+'B04'!G28+'B05'!G28+'B06'!G28+'B07'!G28+'B08'!G28</f>
        <v>0</v>
      </c>
      <c r="H28" s="97">
        <f>'B01'!H28+'B02'!H28+'B03'!H28+'B04'!H28+'B05'!H28+'B06'!H28+'B07'!H28+'B08'!H28</f>
        <v>0</v>
      </c>
      <c r="I28" s="98">
        <f>'B01'!I28+'B02'!I28+'B03'!I28+'B04'!I28+'B05'!I28+'B06'!I28+'B07'!I28+'B08'!I28</f>
        <v>0</v>
      </c>
      <c r="J28" s="99" t="str">
        <f t="shared" si="1"/>
        <v> - </v>
      </c>
      <c r="K28" s="100">
        <f>'B01'!K28+'B02'!K28+'B03'!K28+'B04'!K28+'B05'!K28+'B06'!K28+'B07'!K28+'B08'!K28</f>
        <v>0</v>
      </c>
      <c r="M28" s="46">
        <f>IF(D28=0,"",ROUND(E28/D28,0))</f>
      </c>
    </row>
    <row r="29" spans="1:13" ht="15">
      <c r="A29" s="17">
        <f>soupiska!C29</f>
        <v>21</v>
      </c>
      <c r="B29" s="18"/>
      <c r="C29" s="19" t="str">
        <f>soupiska!E29</f>
        <v>Stríž Rostislav</v>
      </c>
      <c r="D29" s="20">
        <f>'B01'!D29+'B02'!D29+'B03'!D29+'B04'!D29+'B05'!D29+'B06'!D29+'B07'!D29+'B08'!D29</f>
        <v>0</v>
      </c>
      <c r="E29" s="20">
        <f t="shared" si="0"/>
        <v>0</v>
      </c>
      <c r="F29" s="20">
        <f>'B01'!F29+'B02'!F29+'B03'!F29+'B04'!F29+'B05'!F29+'B06'!F29+'B07'!F29+'B08'!F29</f>
        <v>0</v>
      </c>
      <c r="G29" s="20">
        <f>'B01'!G29+'B02'!G29+'B03'!G29+'B04'!G29+'B05'!G29+'B06'!G29+'B07'!G29+'B08'!G29</f>
        <v>0</v>
      </c>
      <c r="H29" s="97">
        <f>'B01'!H29+'B02'!H29+'B03'!H29+'B04'!H29+'B05'!H29+'B06'!H29+'B07'!H29+'B08'!H29</f>
        <v>0</v>
      </c>
      <c r="I29" s="98">
        <f>'B01'!I29+'B02'!I29+'B03'!I29+'B04'!I29+'B05'!I29+'B06'!I29+'B07'!I29+'B08'!I29</f>
        <v>0</v>
      </c>
      <c r="J29" s="99" t="str">
        <f t="shared" si="1"/>
        <v> - </v>
      </c>
      <c r="K29" s="100">
        <f>'B01'!K29+'B02'!K29+'B03'!K29+'B04'!K29+'B05'!K29+'B06'!K29+'B07'!K29+'B08'!K29</f>
        <v>0</v>
      </c>
      <c r="M29" s="46">
        <f>IF(D29=0,"",ROUND(E29/D29,0))</f>
      </c>
    </row>
    <row r="30" spans="1:13" ht="15">
      <c r="A30" s="21">
        <f>soupiska!C30</f>
        <v>0</v>
      </c>
      <c r="B30" s="18"/>
      <c r="C30" s="19" t="str">
        <f>soupiska!E30</f>
        <v>Šulc Michal</v>
      </c>
      <c r="D30" s="20">
        <f>'B01'!D30+'B02'!D30+'B03'!D30+'B04'!D30+'B05'!D30+'B06'!D30+'B07'!D30+'B08'!D30</f>
        <v>0</v>
      </c>
      <c r="E30" s="20">
        <f t="shared" si="0"/>
        <v>0</v>
      </c>
      <c r="F30" s="20">
        <f>'B01'!F30+'B02'!F30+'B03'!F30+'B04'!F30+'B05'!F30+'B06'!F30+'B07'!F30+'B08'!F30</f>
        <v>0</v>
      </c>
      <c r="G30" s="20">
        <f>'B01'!G30+'B02'!G30+'B03'!G30+'B04'!G30+'B05'!G30+'B06'!G30+'B07'!G30+'B08'!G30</f>
        <v>0</v>
      </c>
      <c r="H30" s="97">
        <f>'B01'!H30+'B02'!H30+'B03'!H30+'B04'!H30+'B05'!H30+'B06'!H30+'B07'!H30+'B08'!H30</f>
        <v>0</v>
      </c>
      <c r="I30" s="98">
        <f>'B01'!I30+'B02'!I30+'B03'!I30+'B04'!I30+'B05'!I30+'B06'!I30+'B07'!I30+'B08'!I30</f>
        <v>0</v>
      </c>
      <c r="J30" s="99" t="str">
        <f t="shared" si="1"/>
        <v> - </v>
      </c>
      <c r="K30" s="100">
        <f>'B01'!K30+'B02'!K30+'B03'!K30+'B04'!K30+'B05'!K30+'B06'!K30+'B07'!K30+'B08'!K30</f>
        <v>0</v>
      </c>
      <c r="M30" s="46">
        <f>IF(D30=0,"",ROUND(E30/D30,0))</f>
      </c>
    </row>
    <row r="31" spans="1:13" ht="15.75" thickBot="1">
      <c r="A31" s="21">
        <f>soupiska!C31</f>
        <v>0</v>
      </c>
      <c r="B31" s="18"/>
      <c r="C31" s="19" t="str">
        <f>soupiska!E31</f>
        <v>Trojan Pavel</v>
      </c>
      <c r="D31" s="20">
        <f>'B01'!D31+'B02'!D31+'B03'!D31+'B04'!D31+'B05'!D31+'B06'!D31+'B07'!D31+'B08'!D31</f>
        <v>0</v>
      </c>
      <c r="E31" s="20">
        <f t="shared" si="0"/>
        <v>0</v>
      </c>
      <c r="F31" s="20">
        <f>'B01'!F31+'B02'!F31+'B03'!F31+'B04'!F31+'B05'!F31+'B06'!F31+'B07'!F31+'B08'!F31</f>
        <v>0</v>
      </c>
      <c r="G31" s="20">
        <f>'B01'!G31+'B02'!G31+'B03'!G31+'B04'!G31+'B05'!G31+'B06'!G31+'B07'!G31+'B08'!G31</f>
        <v>0</v>
      </c>
      <c r="H31" s="97">
        <f>'B01'!H31+'B02'!H31+'B03'!H31+'B04'!H31+'B05'!H31+'B06'!H31+'B07'!H31+'B08'!H31</f>
        <v>0</v>
      </c>
      <c r="I31" s="98">
        <f>'B01'!I31+'B02'!I31+'B03'!I31+'B04'!I31+'B05'!I31+'B06'!I31+'B07'!I31+'B08'!I31</f>
        <v>0</v>
      </c>
      <c r="J31" s="99" t="str">
        <f t="shared" si="1"/>
        <v> - </v>
      </c>
      <c r="K31" s="100">
        <f>'B01'!K31+'B02'!K31+'B03'!K31+'B04'!K31+'B05'!K31+'B06'!K31+'B07'!K31+'B08'!K31</f>
        <v>0</v>
      </c>
      <c r="M31" s="46">
        <f>IF(D31=0,"",ROUND(E31/D31,0))</f>
      </c>
    </row>
    <row r="32" spans="1:13" ht="19.5" thickBot="1" thickTop="1">
      <c r="A32" s="47"/>
      <c r="B32" s="48"/>
      <c r="C32" s="49" t="s">
        <v>96</v>
      </c>
      <c r="D32" s="50">
        <f>'B01'!D32+'B02'!D32+'B03'!D32+'B04'!D32+'B05'!D32+'B06'!D32+'B07'!D32+'B08'!D32</f>
        <v>0</v>
      </c>
      <c r="E32" s="50">
        <f>IF(D32=0,0,3*F32+2*G32+I32)</f>
        <v>0</v>
      </c>
      <c r="F32" s="50">
        <f>'B01'!F32+'B02'!F32+'B03'!F32+'B04'!F32+'B05'!F32+'B06'!F32+'B07'!F32+'B08'!F32</f>
        <v>0</v>
      </c>
      <c r="G32" s="50">
        <f>'B01'!G32+'B02'!G32+'B03'!G32+'B04'!G32+'B05'!G32+'B06'!G32+'B07'!G32+'B08'!G32</f>
        <v>0</v>
      </c>
      <c r="H32" s="50">
        <f>'B01'!H32+'B02'!H32+'B03'!H32+'B04'!H32+'B05'!H32+'B06'!H32+'B07'!H32+'B08'!H32</f>
        <v>0</v>
      </c>
      <c r="I32" s="51">
        <f>'B01'!I32+'B02'!I32+'B03'!I32+'B04'!I32+'B05'!I32+'B06'!I32+'B07'!I32+'B08'!I32</f>
        <v>0</v>
      </c>
      <c r="J32" s="51" t="str">
        <f t="shared" si="1"/>
        <v> - </v>
      </c>
      <c r="K32" s="52">
        <f>'B01'!K32+'B02'!K32+'B03'!K32+'B04'!K32+'B05'!K32+'B06'!K32+'B07'!K32+'B08'!K32</f>
        <v>0</v>
      </c>
      <c r="M32" s="52">
        <f>IF(D32=0,"",ROUND(E32/E4,0))</f>
      </c>
    </row>
    <row r="33" spans="1:11" ht="15">
      <c r="A33" s="53"/>
      <c r="B33" s="53"/>
      <c r="C33" s="53"/>
      <c r="D33" s="54"/>
      <c r="E33" s="54"/>
      <c r="F33" s="54"/>
      <c r="G33" s="54"/>
      <c r="H33" s="54"/>
      <c r="I33" s="54"/>
      <c r="J33" s="54"/>
      <c r="K33" s="54"/>
    </row>
    <row r="34" spans="1:11" ht="15.75" thickBot="1">
      <c r="A34" s="53"/>
      <c r="B34" s="53"/>
      <c r="C34" s="53"/>
      <c r="D34" s="54"/>
      <c r="E34" s="54"/>
      <c r="F34" s="54"/>
      <c r="G34" s="54"/>
      <c r="H34" s="54"/>
      <c r="I34" s="54"/>
      <c r="J34" s="54"/>
      <c r="K34" s="54"/>
    </row>
    <row r="35" spans="1:13" ht="19.5" thickBot="1" thickTop="1">
      <c r="A35" s="57"/>
      <c r="B35" s="58"/>
      <c r="C35" s="59" t="s">
        <v>115</v>
      </c>
      <c r="D35" s="60">
        <f>'B01'!D35+'B02'!D35+'B03'!D35+'B04'!D35+'B05'!D35+'B06'!D35+'B07'!D35+'B08'!D35</f>
        <v>0</v>
      </c>
      <c r="E35" s="60">
        <f>IF(D35=0,0,3*F35+2*G35+I35)</f>
        <v>0</v>
      </c>
      <c r="F35" s="60">
        <f>'B01'!F35+'B02'!F35+'B03'!F35+'B04'!F35+'B05'!F35+'B06'!F35+'B07'!F35+'B08'!F35</f>
        <v>0</v>
      </c>
      <c r="G35" s="60">
        <f>'B01'!G35+'B02'!G35+'B03'!G35+'B04'!G35+'B05'!G35+'B06'!G35+'B07'!G35+'B08'!G35</f>
        <v>0</v>
      </c>
      <c r="H35" s="60">
        <f>'B01'!H35+'B02'!H35+'B03'!H35+'B04'!H35+'B05'!H35+'B06'!H35+'B07'!H35+'B08'!H35</f>
        <v>0</v>
      </c>
      <c r="I35" s="61">
        <f>'B01'!I35+'B02'!I35+'B03'!I35+'B04'!I35+'B05'!I35+'B06'!I35+'B07'!I35+'B08'!I35</f>
        <v>0</v>
      </c>
      <c r="J35" s="61" t="str">
        <f>IF(AND(H35=0,I35=0)," - ",ROUND(I35*100/H35,1))</f>
        <v> - </v>
      </c>
      <c r="K35" s="62">
        <f>'B01'!K35+'B02'!K35+'B03'!K35+'B04'!K35+'B05'!K35+'B06'!K35+'B07'!K35+'B08'!K35</f>
        <v>0</v>
      </c>
      <c r="M35" s="52">
        <f>IF(D35=0,"",ROUND(E35/E4,0))</f>
      </c>
    </row>
    <row r="39" ht="15">
      <c r="C39" s="101">
        <f ca="1">TODAY()</f>
        <v>41027</v>
      </c>
    </row>
    <row r="40" ht="15">
      <c r="I40" s="22" t="s">
        <v>116</v>
      </c>
    </row>
  </sheetData>
  <sheetProtection/>
  <printOptions/>
  <pageMargins left="0.75" right="0.75" top="1" bottom="1" header="0.5118055555555556" footer="0.5118055555555556"/>
  <pageSetup fitToHeight="1" fitToWidth="1" horizontalDpi="300" verticalDpi="300" orientation="portrait" paperSize="9" scale="70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showGridLines="0" zoomScale="75" zoomScaleNormal="75" zoomScalePageLayoutView="0" workbookViewId="0" topLeftCell="A1">
      <selection activeCell="N6" sqref="N6"/>
    </sheetView>
  </sheetViews>
  <sheetFormatPr defaultColWidth="8.8984375" defaultRowHeight="15.75"/>
  <cols>
    <col min="1" max="1" width="4.3984375" style="22" customWidth="1"/>
    <col min="2" max="2" width="2.09765625" style="22" customWidth="1"/>
    <col min="3" max="3" width="16.09765625" style="22" customWidth="1"/>
    <col min="4" max="4" width="7" style="22" customWidth="1"/>
    <col min="5" max="5" width="8" style="22" customWidth="1"/>
    <col min="6" max="6" width="7.296875" style="22" customWidth="1"/>
    <col min="7" max="7" width="7.19921875" style="22" customWidth="1"/>
    <col min="8" max="8" width="8.796875" style="22" customWidth="1"/>
    <col min="9" max="9" width="7.69921875" style="22" customWidth="1"/>
    <col min="10" max="10" width="7" style="22" customWidth="1"/>
    <col min="11" max="11" width="6.3984375" style="22" customWidth="1"/>
    <col min="12" max="12" width="5.8984375" style="22" customWidth="1"/>
    <col min="13" max="13" width="8.69921875" style="22" customWidth="1"/>
    <col min="14" max="16384" width="8.8984375" style="22" customWidth="1"/>
  </cols>
  <sheetData>
    <row r="1" spans="2:10" ht="20.25">
      <c r="B1" s="79"/>
      <c r="C1" s="79" t="s">
        <v>211</v>
      </c>
      <c r="D1" s="79"/>
      <c r="E1" s="79">
        <f>E4</f>
        <v>22</v>
      </c>
      <c r="F1" s="79" t="s">
        <v>120</v>
      </c>
      <c r="J1" s="79" t="str">
        <f>rozpis!H1</f>
        <v>2010/2011</v>
      </c>
    </row>
    <row r="3" spans="4:9" ht="15.75">
      <c r="D3" s="80" t="s">
        <v>86</v>
      </c>
      <c r="E3" s="80" t="s">
        <v>105</v>
      </c>
      <c r="F3" s="80" t="s">
        <v>106</v>
      </c>
      <c r="G3" s="80" t="s">
        <v>107</v>
      </c>
      <c r="H3" s="80"/>
      <c r="I3" s="80" t="s">
        <v>108</v>
      </c>
    </row>
    <row r="4" spans="1:13" ht="23.25">
      <c r="A4" s="81" t="s">
        <v>109</v>
      </c>
      <c r="B4" s="82"/>
      <c r="C4" s="82"/>
      <c r="D4" s="83">
        <f>F4*2+G4</f>
        <v>35</v>
      </c>
      <c r="E4" s="83">
        <f>F4+G4</f>
        <v>22</v>
      </c>
      <c r="F4" s="83">
        <f>Jaro!F4+Podzim!F4+Baráž!F4</f>
        <v>13</v>
      </c>
      <c r="G4" s="83">
        <f>Jaro!G4+Podzim!G4+Baráž!G4</f>
        <v>9</v>
      </c>
      <c r="H4" s="83">
        <f>Jaro!H4+Podzim!H4+Baráž!H4</f>
        <v>1644</v>
      </c>
      <c r="I4" s="83" t="s">
        <v>110</v>
      </c>
      <c r="J4" s="83">
        <f>Jaro!J4+Podzim!J4+Baráž!J4</f>
        <v>1418</v>
      </c>
      <c r="K4" s="82"/>
      <c r="L4" s="22" t="str">
        <f>IF(H4&gt;J4,"+",IF(H4=J4,"=","-"))</f>
        <v>+</v>
      </c>
      <c r="M4" s="22">
        <f>ABS(H4-J4)</f>
        <v>226</v>
      </c>
    </row>
    <row r="5" spans="1:13" ht="23.25">
      <c r="A5" s="82"/>
      <c r="B5" s="82"/>
      <c r="C5" s="81"/>
      <c r="D5" s="81"/>
      <c r="E5" s="81"/>
      <c r="F5" s="81"/>
      <c r="G5" s="84" t="s">
        <v>111</v>
      </c>
      <c r="H5" s="83">
        <f>Jaro!H5+Podzim!H5+Baráž!H5</f>
        <v>835</v>
      </c>
      <c r="I5" s="83" t="s">
        <v>110</v>
      </c>
      <c r="J5" s="83">
        <f>Jaro!J5+Podzim!J5+Baráž!J5</f>
        <v>712</v>
      </c>
      <c r="K5" s="81" t="s">
        <v>83</v>
      </c>
      <c r="L5" s="22" t="str">
        <f>IF(H5&gt;J5,"+",IF(H5=J5,"=","-"))</f>
        <v>+</v>
      </c>
      <c r="M5" s="22">
        <f>ABS(H5-J5)</f>
        <v>123</v>
      </c>
    </row>
    <row r="6" spans="1:13" ht="23.25">
      <c r="A6" s="82"/>
      <c r="B6" s="82"/>
      <c r="C6" s="81"/>
      <c r="D6" s="81" t="s">
        <v>113</v>
      </c>
      <c r="E6" s="81"/>
      <c r="F6" s="81"/>
      <c r="G6" s="84"/>
      <c r="H6" s="83">
        <f>ROUND(H4/$E$4,0)</f>
        <v>75</v>
      </c>
      <c r="I6" s="83" t="s">
        <v>110</v>
      </c>
      <c r="J6" s="83">
        <f>ROUND(J4/$E$4,0)</f>
        <v>64</v>
      </c>
      <c r="K6" s="81"/>
      <c r="L6" s="22" t="str">
        <f>IF(H6&gt;J6,"+",IF(H6=J6,"=","-"))</f>
        <v>+</v>
      </c>
      <c r="M6" s="22">
        <f>ABS(H6-J6)</f>
        <v>11</v>
      </c>
    </row>
    <row r="7" spans="7:13" ht="23.25">
      <c r="G7" s="84" t="s">
        <v>111</v>
      </c>
      <c r="H7" s="83">
        <f>ROUND(H5/$E$4,0)</f>
        <v>38</v>
      </c>
      <c r="I7" s="83" t="s">
        <v>110</v>
      </c>
      <c r="J7" s="83">
        <f>ROUND(J5/$E$4,0)</f>
        <v>32</v>
      </c>
      <c r="K7" s="81" t="s">
        <v>83</v>
      </c>
      <c r="L7" s="22" t="str">
        <f>IF(H7&gt;J7,"+",IF(H7=J7,"=","-"))</f>
        <v>+</v>
      </c>
      <c r="M7" s="22">
        <f>ABS(H7-J7)</f>
        <v>6</v>
      </c>
    </row>
    <row r="8" spans="17:18" ht="15">
      <c r="Q8" s="147"/>
      <c r="R8" s="147"/>
    </row>
    <row r="9" spans="1:17" ht="15">
      <c r="A9" s="33" t="s">
        <v>85</v>
      </c>
      <c r="B9" s="34"/>
      <c r="C9" s="34"/>
      <c r="D9" s="35"/>
      <c r="E9" s="35"/>
      <c r="F9" s="35"/>
      <c r="G9" s="35"/>
      <c r="H9" s="36" t="s">
        <v>86</v>
      </c>
      <c r="I9" s="39"/>
      <c r="J9" s="36" t="s">
        <v>87</v>
      </c>
      <c r="K9" s="36" t="s">
        <v>88</v>
      </c>
      <c r="L9" s="37" t="s">
        <v>89</v>
      </c>
      <c r="M9" s="38"/>
      <c r="N9" s="38"/>
      <c r="O9" s="39" t="s">
        <v>90</v>
      </c>
      <c r="P9" s="148"/>
      <c r="Q9" s="147"/>
    </row>
    <row r="10" spans="1:17" ht="15">
      <c r="A10" s="9" t="s">
        <v>32</v>
      </c>
      <c r="B10" s="11"/>
      <c r="C10" s="10" t="s">
        <v>33</v>
      </c>
      <c r="D10" s="12" t="s">
        <v>91</v>
      </c>
      <c r="E10" s="12" t="s">
        <v>121</v>
      </c>
      <c r="F10" s="12" t="s">
        <v>122</v>
      </c>
      <c r="G10" s="12" t="s">
        <v>184</v>
      </c>
      <c r="H10" s="12" t="s">
        <v>92</v>
      </c>
      <c r="I10" s="42" t="s">
        <v>112</v>
      </c>
      <c r="J10" s="40"/>
      <c r="K10" s="40"/>
      <c r="L10" s="12" t="s">
        <v>93</v>
      </c>
      <c r="M10" s="41" t="s">
        <v>94</v>
      </c>
      <c r="N10" s="41" t="s">
        <v>95</v>
      </c>
      <c r="O10" s="42" t="s">
        <v>92</v>
      </c>
      <c r="P10" s="148"/>
      <c r="Q10" s="147"/>
    </row>
    <row r="11" spans="1:17" ht="15">
      <c r="A11" s="13">
        <f>soupiska!C11</f>
        <v>12</v>
      </c>
      <c r="B11" s="15"/>
      <c r="C11" s="14" t="str">
        <f>soupiska!E11</f>
        <v>Čechovský Marek</v>
      </c>
      <c r="D11" s="97">
        <f>Jaro!D11+Podzim!D11+Baráž!D11</f>
        <v>10</v>
      </c>
      <c r="E11" s="97">
        <f>Podzim!E11</f>
        <v>96</v>
      </c>
      <c r="F11" s="97">
        <f>Jaro!E11</f>
        <v>87</v>
      </c>
      <c r="G11" s="91">
        <f>Baráž!E11</f>
        <v>0</v>
      </c>
      <c r="H11" s="139">
        <f>IF(D11=0,0,3*J11+2*K11+M11)</f>
        <v>183</v>
      </c>
      <c r="I11" s="142">
        <f>IF(D11=0,"",ROUND(H11/D11,0))</f>
        <v>18</v>
      </c>
      <c r="J11" s="139">
        <f>Jaro!F11+Podzim!F11+Baráž!F11</f>
        <v>1</v>
      </c>
      <c r="K11" s="139">
        <f>Jaro!G11+Podzim!G11+Baráž!G11</f>
        <v>74</v>
      </c>
      <c r="L11" s="139">
        <f>Jaro!H11+Podzim!H11+Baráž!H11</f>
        <v>53</v>
      </c>
      <c r="M11" s="140">
        <f>Jaro!I11+Podzim!I11+Baráž!I11</f>
        <v>32</v>
      </c>
      <c r="N11" s="141">
        <f>IF(AND(L11=0,M11=0)," - ",ROUND(M11*100/L11,1))</f>
        <v>60.4</v>
      </c>
      <c r="O11" s="142">
        <f>Jaro!K11+Podzim!K11+Baráž!K11</f>
        <v>36</v>
      </c>
      <c r="P11" s="148"/>
      <c r="Q11" s="147"/>
    </row>
    <row r="12" spans="1:17" ht="15">
      <c r="A12" s="21">
        <f>soupiska!C12</f>
        <v>0</v>
      </c>
      <c r="B12" s="18"/>
      <c r="C12" s="19" t="str">
        <f>soupiska!E12</f>
        <v>Dostál Radek</v>
      </c>
      <c r="D12" s="97">
        <f>Jaro!D12+Podzim!D12+Baráž!D12</f>
        <v>0</v>
      </c>
      <c r="E12" s="97">
        <f>Podzim!E12</f>
        <v>0</v>
      </c>
      <c r="F12" s="97">
        <f>Jaro!E12</f>
        <v>0</v>
      </c>
      <c r="G12" s="97">
        <f>Baráž!E12</f>
        <v>0</v>
      </c>
      <c r="H12" s="97">
        <f>IF(D12=0,0,3*J12+2*K12+M12)</f>
        <v>0</v>
      </c>
      <c r="I12" s="100">
        <f>IF(D12=0,"",ROUND(H12/D12,0))</f>
      </c>
      <c r="J12" s="97">
        <f>Jaro!F12+Podzim!F12+Baráž!F12</f>
        <v>0</v>
      </c>
      <c r="K12" s="97">
        <f>Jaro!G12+Podzim!G12+Baráž!G12</f>
        <v>0</v>
      </c>
      <c r="L12" s="97">
        <f>Jaro!H12+Podzim!H12+Baráž!H12</f>
        <v>0</v>
      </c>
      <c r="M12" s="98">
        <f>Jaro!I12+Podzim!I12+Baráž!I12</f>
        <v>0</v>
      </c>
      <c r="N12" s="99" t="str">
        <f>IF(AND(L12=0,M12=0)," - ",ROUND(M12*100/L12,1))</f>
        <v> - </v>
      </c>
      <c r="O12" s="100">
        <f>Jaro!K12+Podzim!K12+Baráž!K12</f>
        <v>0</v>
      </c>
      <c r="P12" s="148"/>
      <c r="Q12" s="147"/>
    </row>
    <row r="13" spans="1:17" ht="15">
      <c r="A13" s="21">
        <f>soupiska!C13</f>
        <v>14</v>
      </c>
      <c r="B13" s="18"/>
      <c r="C13" s="19" t="str">
        <f>soupiska!E13</f>
        <v>Ducháček Ludvík</v>
      </c>
      <c r="D13" s="97">
        <f>Jaro!D13+Podzim!D13+Baráž!D13</f>
        <v>0</v>
      </c>
      <c r="E13" s="97">
        <f>Podzim!E13</f>
        <v>0</v>
      </c>
      <c r="F13" s="97">
        <f>Jaro!E13</f>
        <v>0</v>
      </c>
      <c r="G13" s="97">
        <f>Baráž!E13</f>
        <v>0</v>
      </c>
      <c r="H13" s="97">
        <f aca="true" t="shared" si="0" ref="H13:H30">IF(D13=0,0,3*J13+2*K13+M13)</f>
        <v>0</v>
      </c>
      <c r="I13" s="100">
        <f aca="true" t="shared" si="1" ref="I13:I30">IF(D13=0,"",ROUND(H13/D13,0))</f>
      </c>
      <c r="J13" s="97">
        <f>Jaro!F13+Podzim!F13+Baráž!F13</f>
        <v>0</v>
      </c>
      <c r="K13" s="97">
        <f>Jaro!G13+Podzim!G13+Baráž!G13</f>
        <v>0</v>
      </c>
      <c r="L13" s="97">
        <f>Jaro!H13+Podzim!H13+Baráž!H13</f>
        <v>0</v>
      </c>
      <c r="M13" s="98">
        <f>Jaro!I13+Podzim!I13+Baráž!I13</f>
        <v>0</v>
      </c>
      <c r="N13" s="99" t="str">
        <f aca="true" t="shared" si="2" ref="N13:N30">IF(AND(L13=0,M13=0)," - ",ROUND(M13*100/L13,1))</f>
        <v> - </v>
      </c>
      <c r="O13" s="100">
        <f>Jaro!K13+Podzim!K13+Baráž!K13</f>
        <v>0</v>
      </c>
      <c r="P13" s="148"/>
      <c r="Q13" s="147"/>
    </row>
    <row r="14" spans="1:17" ht="15">
      <c r="A14" s="21">
        <f>soupiska!C14</f>
        <v>20</v>
      </c>
      <c r="B14" s="18"/>
      <c r="C14" s="19" t="str">
        <f>soupiska!E14</f>
        <v>Dvořák Milan</v>
      </c>
      <c r="D14" s="97">
        <f>Jaro!D14+Podzim!D14+Baráž!D14</f>
        <v>14</v>
      </c>
      <c r="E14" s="97">
        <f>Podzim!E14</f>
        <v>24</v>
      </c>
      <c r="F14" s="97">
        <f>Jaro!E14</f>
        <v>29</v>
      </c>
      <c r="G14" s="97">
        <f>Baráž!E14</f>
        <v>0</v>
      </c>
      <c r="H14" s="97">
        <f t="shared" si="0"/>
        <v>53</v>
      </c>
      <c r="I14" s="100">
        <f t="shared" si="1"/>
        <v>4</v>
      </c>
      <c r="J14" s="97">
        <f>Jaro!F14+Podzim!F14+Baráž!F14</f>
        <v>0</v>
      </c>
      <c r="K14" s="97">
        <f>Jaro!G14+Podzim!G14+Baráž!G14</f>
        <v>18</v>
      </c>
      <c r="L14" s="97">
        <f>Jaro!H14+Podzim!H14+Baráž!H14</f>
        <v>34</v>
      </c>
      <c r="M14" s="98">
        <f>Jaro!I14+Podzim!I14+Baráž!I14</f>
        <v>17</v>
      </c>
      <c r="N14" s="99">
        <f t="shared" si="2"/>
        <v>50</v>
      </c>
      <c r="O14" s="100">
        <f>Jaro!K14+Podzim!K14+Baráž!K14</f>
        <v>15</v>
      </c>
      <c r="P14" s="148"/>
      <c r="Q14" s="147"/>
    </row>
    <row r="15" spans="1:17" ht="15">
      <c r="A15" s="21">
        <f>soupiska!C15</f>
        <v>4</v>
      </c>
      <c r="B15" s="18"/>
      <c r="C15" s="19" t="str">
        <f>soupiska!E15</f>
        <v>Fiksa Ondřej</v>
      </c>
      <c r="D15" s="97">
        <f>Jaro!D15+Podzim!D15+Baráž!D15</f>
        <v>22</v>
      </c>
      <c r="E15" s="97">
        <f>Podzim!E15</f>
        <v>145</v>
      </c>
      <c r="F15" s="97">
        <f>Jaro!E15</f>
        <v>182</v>
      </c>
      <c r="G15" s="97">
        <f>Baráž!E15</f>
        <v>0</v>
      </c>
      <c r="H15" s="97">
        <f t="shared" si="0"/>
        <v>327</v>
      </c>
      <c r="I15" s="100">
        <f t="shared" si="1"/>
        <v>15</v>
      </c>
      <c r="J15" s="97">
        <f>Jaro!F15+Podzim!F15+Baráž!F15</f>
        <v>26</v>
      </c>
      <c r="K15" s="97">
        <f>Jaro!G15+Podzim!G15+Baráž!G15</f>
        <v>92</v>
      </c>
      <c r="L15" s="97">
        <f>Jaro!H15+Podzim!H15+Baráž!H15</f>
        <v>112</v>
      </c>
      <c r="M15" s="98">
        <f>Jaro!I15+Podzim!I15+Baráž!I15</f>
        <v>65</v>
      </c>
      <c r="N15" s="99">
        <f t="shared" si="2"/>
        <v>58</v>
      </c>
      <c r="O15" s="100">
        <f>Jaro!K15+Podzim!K15+Baráž!K15</f>
        <v>37</v>
      </c>
      <c r="P15" s="148"/>
      <c r="Q15" s="147"/>
    </row>
    <row r="16" spans="1:17" ht="15">
      <c r="A16" s="21">
        <f>soupiska!C16</f>
        <v>15</v>
      </c>
      <c r="B16" s="18"/>
      <c r="C16" s="19" t="str">
        <f>soupiska!E16</f>
        <v>Hedvičák Jaroslav</v>
      </c>
      <c r="D16" s="97">
        <f>Jaro!D16+Podzim!D16+Baráž!D16</f>
        <v>16</v>
      </c>
      <c r="E16" s="97">
        <f>Podzim!E16</f>
        <v>116</v>
      </c>
      <c r="F16" s="97">
        <f>Jaro!E16</f>
        <v>131</v>
      </c>
      <c r="G16" s="97">
        <f>Baráž!E16</f>
        <v>0</v>
      </c>
      <c r="H16" s="97">
        <f t="shared" si="0"/>
        <v>247</v>
      </c>
      <c r="I16" s="100">
        <f t="shared" si="1"/>
        <v>15</v>
      </c>
      <c r="J16" s="97">
        <f>Jaro!F16+Podzim!F16+Baráž!F16</f>
        <v>40</v>
      </c>
      <c r="K16" s="97">
        <f>Jaro!G16+Podzim!G16+Baráž!G16</f>
        <v>55</v>
      </c>
      <c r="L16" s="97">
        <f>Jaro!H16+Podzim!H16+Baráž!H16</f>
        <v>27</v>
      </c>
      <c r="M16" s="98">
        <f>Jaro!I16+Podzim!I16+Baráž!I16</f>
        <v>17</v>
      </c>
      <c r="N16" s="99">
        <f t="shared" si="2"/>
        <v>63</v>
      </c>
      <c r="O16" s="100">
        <f>Jaro!K16+Podzim!K16+Baráž!K16</f>
        <v>11</v>
      </c>
      <c r="P16" s="148"/>
      <c r="Q16" s="147"/>
    </row>
    <row r="17" spans="1:17" ht="15">
      <c r="A17" s="21">
        <f>soupiska!C17</f>
        <v>10</v>
      </c>
      <c r="B17" s="18"/>
      <c r="C17" s="19" t="str">
        <f>soupiska!E17</f>
        <v>Krontorád Pavel</v>
      </c>
      <c r="D17" s="97">
        <f>Jaro!D17+Podzim!D17+Baráž!D17</f>
        <v>12</v>
      </c>
      <c r="E17" s="97">
        <f>Podzim!E17</f>
        <v>55</v>
      </c>
      <c r="F17" s="97">
        <f>Jaro!E17</f>
        <v>40</v>
      </c>
      <c r="G17" s="97">
        <f>Baráž!E17</f>
        <v>0</v>
      </c>
      <c r="H17" s="97">
        <f t="shared" si="0"/>
        <v>95</v>
      </c>
      <c r="I17" s="100">
        <f t="shared" si="1"/>
        <v>8</v>
      </c>
      <c r="J17" s="97">
        <f>Jaro!F17+Podzim!F17+Baráž!F17</f>
        <v>4</v>
      </c>
      <c r="K17" s="97">
        <f>Jaro!G17+Podzim!G17+Baráž!G17</f>
        <v>39</v>
      </c>
      <c r="L17" s="97">
        <f>Jaro!H17+Podzim!H17+Baráž!H17</f>
        <v>7</v>
      </c>
      <c r="M17" s="98">
        <f>Jaro!I17+Podzim!I17+Baráž!I17</f>
        <v>5</v>
      </c>
      <c r="N17" s="99">
        <f t="shared" si="2"/>
        <v>71.4</v>
      </c>
      <c r="O17" s="100">
        <f>Jaro!K17+Podzim!K17+Baráž!K17</f>
        <v>4</v>
      </c>
      <c r="P17" s="148"/>
      <c r="Q17" s="147"/>
    </row>
    <row r="18" spans="1:17" ht="15">
      <c r="A18" s="21">
        <f>soupiska!C18</f>
        <v>7</v>
      </c>
      <c r="B18" s="18"/>
      <c r="C18" s="19" t="str">
        <f>soupiska!E18</f>
        <v>Krontorád Vít</v>
      </c>
      <c r="D18" s="97">
        <f>Jaro!D18+Podzim!D18+Baráž!D18</f>
        <v>19</v>
      </c>
      <c r="E18" s="97">
        <f>Podzim!E18</f>
        <v>162</v>
      </c>
      <c r="F18" s="97">
        <f>Jaro!E18</f>
        <v>180</v>
      </c>
      <c r="G18" s="97">
        <f>Baráž!E18</f>
        <v>0</v>
      </c>
      <c r="H18" s="97">
        <f t="shared" si="0"/>
        <v>342</v>
      </c>
      <c r="I18" s="100">
        <f t="shared" si="1"/>
        <v>18</v>
      </c>
      <c r="J18" s="97">
        <f>Jaro!F18+Podzim!F18+Baráž!F18</f>
        <v>4</v>
      </c>
      <c r="K18" s="97">
        <f>Jaro!G18+Podzim!G18+Baráž!G18</f>
        <v>153</v>
      </c>
      <c r="L18" s="97">
        <f>Jaro!H18+Podzim!H18+Baráž!H18</f>
        <v>42</v>
      </c>
      <c r="M18" s="98">
        <f>Jaro!I18+Podzim!I18+Baráž!I18</f>
        <v>24</v>
      </c>
      <c r="N18" s="99">
        <f t="shared" si="2"/>
        <v>57.1</v>
      </c>
      <c r="O18" s="100">
        <f>Jaro!K18+Podzim!K18+Baráž!K18</f>
        <v>46</v>
      </c>
      <c r="P18" s="148"/>
      <c r="Q18" s="147"/>
    </row>
    <row r="19" spans="1:17" ht="15">
      <c r="A19" s="21">
        <f>soupiska!C19</f>
        <v>6</v>
      </c>
      <c r="B19" s="18"/>
      <c r="C19" s="19" t="str">
        <f>soupiska!E19</f>
        <v>Krška Josef</v>
      </c>
      <c r="D19" s="97">
        <f>Jaro!D19+Podzim!D19+Baráž!D19</f>
        <v>0</v>
      </c>
      <c r="E19" s="97">
        <f>Podzim!E19</f>
        <v>0</v>
      </c>
      <c r="F19" s="97">
        <f>Jaro!E19</f>
        <v>0</v>
      </c>
      <c r="G19" s="97">
        <f>Baráž!E19</f>
        <v>0</v>
      </c>
      <c r="H19" s="97">
        <f t="shared" si="0"/>
        <v>0</v>
      </c>
      <c r="I19" s="100">
        <f t="shared" si="1"/>
      </c>
      <c r="J19" s="97">
        <f>Jaro!F19+Podzim!F19+Baráž!F19</f>
        <v>0</v>
      </c>
      <c r="K19" s="97">
        <f>Jaro!G19+Podzim!G19+Baráž!G19</f>
        <v>0</v>
      </c>
      <c r="L19" s="97">
        <f>Jaro!H19+Podzim!H19+Baráž!H19</f>
        <v>0</v>
      </c>
      <c r="M19" s="98">
        <f>Jaro!I19+Podzim!I19+Baráž!I19</f>
        <v>0</v>
      </c>
      <c r="N19" s="99" t="str">
        <f t="shared" si="2"/>
        <v> - </v>
      </c>
      <c r="O19" s="100">
        <f>Jaro!K19+Podzim!K19+Baráž!K19</f>
        <v>0</v>
      </c>
      <c r="P19" s="148"/>
      <c r="Q19" s="147"/>
    </row>
    <row r="20" spans="1:17" ht="15">
      <c r="A20" s="21">
        <f>soupiska!C20</f>
        <v>18</v>
      </c>
      <c r="B20" s="18"/>
      <c r="C20" s="19" t="str">
        <f>soupiska!E20</f>
        <v>Maca Radek</v>
      </c>
      <c r="D20" s="97">
        <f>Jaro!D20+Podzim!D20+Baráž!D20</f>
        <v>8</v>
      </c>
      <c r="E20" s="97">
        <f>Podzim!E20</f>
        <v>5</v>
      </c>
      <c r="F20" s="97">
        <f>Jaro!E20</f>
        <v>16</v>
      </c>
      <c r="G20" s="97">
        <f>Baráž!E20</f>
        <v>0</v>
      </c>
      <c r="H20" s="97">
        <f t="shared" si="0"/>
        <v>21</v>
      </c>
      <c r="I20" s="100">
        <f t="shared" si="1"/>
        <v>3</v>
      </c>
      <c r="J20" s="97">
        <f>Jaro!F20+Podzim!F20+Baráž!F20</f>
        <v>3</v>
      </c>
      <c r="K20" s="97">
        <f>Jaro!G20+Podzim!G20+Baráž!G20</f>
        <v>6</v>
      </c>
      <c r="L20" s="97">
        <f>Jaro!H20+Podzim!H20+Baráž!H20</f>
        <v>0</v>
      </c>
      <c r="M20" s="98">
        <f>Jaro!I20+Podzim!I20+Baráž!I20</f>
        <v>0</v>
      </c>
      <c r="N20" s="99" t="str">
        <f t="shared" si="2"/>
        <v> - </v>
      </c>
      <c r="O20" s="100">
        <f>Jaro!K20+Podzim!K20+Baráž!K20</f>
        <v>4</v>
      </c>
      <c r="P20" s="148"/>
      <c r="Q20" s="147"/>
    </row>
    <row r="21" spans="1:17" ht="15">
      <c r="A21" s="21">
        <f>soupiska!C21</f>
        <v>17</v>
      </c>
      <c r="B21" s="18"/>
      <c r="C21" s="19" t="str">
        <f>soupiska!E21</f>
        <v>Müller Tomáš</v>
      </c>
      <c r="D21" s="97">
        <f>Jaro!D21+Podzim!D21+Baráž!D21</f>
        <v>0</v>
      </c>
      <c r="E21" s="97">
        <f>Podzim!E21</f>
        <v>0</v>
      </c>
      <c r="F21" s="97">
        <f>Jaro!E21</f>
        <v>0</v>
      </c>
      <c r="G21" s="97">
        <f>Baráž!E21</f>
        <v>0</v>
      </c>
      <c r="H21" s="97">
        <f t="shared" si="0"/>
        <v>0</v>
      </c>
      <c r="I21" s="100">
        <f t="shared" si="1"/>
      </c>
      <c r="J21" s="97">
        <f>Jaro!F21+Podzim!F21+Baráž!F21</f>
        <v>0</v>
      </c>
      <c r="K21" s="97">
        <f>Jaro!G21+Podzim!G21+Baráž!G21</f>
        <v>0</v>
      </c>
      <c r="L21" s="97">
        <f>Jaro!H21+Podzim!H21+Baráž!H21</f>
        <v>0</v>
      </c>
      <c r="M21" s="98">
        <f>Jaro!I21+Podzim!I21+Baráž!I21</f>
        <v>0</v>
      </c>
      <c r="N21" s="99" t="str">
        <f t="shared" si="2"/>
        <v> - </v>
      </c>
      <c r="O21" s="100">
        <f>Jaro!K21+Podzim!K21+Baráž!K21</f>
        <v>0</v>
      </c>
      <c r="P21" s="148"/>
      <c r="Q21" s="147"/>
    </row>
    <row r="22" spans="1:17" ht="15">
      <c r="A22" s="21">
        <f>soupiska!C22</f>
        <v>17</v>
      </c>
      <c r="B22" s="18"/>
      <c r="C22" s="19" t="str">
        <f>soupiska!E22</f>
        <v>Müller Petr</v>
      </c>
      <c r="D22" s="97">
        <f>Jaro!D22+Podzim!D22+Baráž!D22</f>
        <v>1</v>
      </c>
      <c r="E22" s="97">
        <f>Podzim!E22</f>
        <v>0</v>
      </c>
      <c r="F22" s="97">
        <f>Jaro!E22</f>
        <v>8</v>
      </c>
      <c r="G22" s="97">
        <f>Baráž!E22</f>
        <v>0</v>
      </c>
      <c r="H22" s="97">
        <f t="shared" si="0"/>
        <v>8</v>
      </c>
      <c r="I22" s="100">
        <f t="shared" si="1"/>
        <v>8</v>
      </c>
      <c r="J22" s="97">
        <f>Jaro!F22+Podzim!F22+Baráž!F22</f>
        <v>0</v>
      </c>
      <c r="K22" s="97">
        <f>Jaro!G22+Podzim!G22+Baráž!G22</f>
        <v>4</v>
      </c>
      <c r="L22" s="97">
        <f>Jaro!H22+Podzim!H22+Baráž!H22</f>
        <v>1</v>
      </c>
      <c r="M22" s="98">
        <f>Jaro!I22+Podzim!I22+Baráž!I22</f>
        <v>0</v>
      </c>
      <c r="N22" s="99">
        <f t="shared" si="2"/>
        <v>0</v>
      </c>
      <c r="O22" s="100">
        <f>Jaro!K22+Podzim!K22+Baráž!K22</f>
        <v>0</v>
      </c>
      <c r="P22" s="148"/>
      <c r="Q22" s="147"/>
    </row>
    <row r="23" spans="1:17" ht="15">
      <c r="A23" s="21">
        <f>soupiska!C23</f>
        <v>16</v>
      </c>
      <c r="B23" s="18"/>
      <c r="C23" s="19" t="str">
        <f>soupiska!E23</f>
        <v>Nepustil Petr</v>
      </c>
      <c r="D23" s="97">
        <f>Jaro!D23+Podzim!D23+Baráž!D23</f>
        <v>19</v>
      </c>
      <c r="E23" s="97">
        <f>Podzim!E23</f>
        <v>104</v>
      </c>
      <c r="F23" s="97">
        <f>Jaro!E23</f>
        <v>57</v>
      </c>
      <c r="G23" s="97">
        <f>Baráž!E23</f>
        <v>0</v>
      </c>
      <c r="H23" s="97">
        <f t="shared" si="0"/>
        <v>161</v>
      </c>
      <c r="I23" s="100">
        <f t="shared" si="1"/>
        <v>8</v>
      </c>
      <c r="J23" s="97">
        <f>Jaro!F23+Podzim!F23+Baráž!F23</f>
        <v>9</v>
      </c>
      <c r="K23" s="97">
        <f>Jaro!G23+Podzim!G23+Baráž!G23</f>
        <v>58</v>
      </c>
      <c r="L23" s="97">
        <f>Jaro!H23+Podzim!H23+Baráž!H23</f>
        <v>45</v>
      </c>
      <c r="M23" s="98">
        <f>Jaro!I23+Podzim!I23+Baráž!I23</f>
        <v>18</v>
      </c>
      <c r="N23" s="99">
        <f t="shared" si="2"/>
        <v>40</v>
      </c>
      <c r="O23" s="100">
        <f>Jaro!K23+Podzim!K23+Baráž!K23</f>
        <v>48</v>
      </c>
      <c r="P23" s="148"/>
      <c r="Q23" s="147"/>
    </row>
    <row r="24" spans="1:17" ht="15">
      <c r="A24" s="21">
        <f>soupiska!C24</f>
        <v>8</v>
      </c>
      <c r="B24" s="18"/>
      <c r="C24" s="19" t="str">
        <f>soupiska!E24</f>
        <v>Petr Martin</v>
      </c>
      <c r="D24" s="97">
        <f>Jaro!D24+Podzim!D24+Baráž!D24</f>
        <v>0</v>
      </c>
      <c r="E24" s="97">
        <f>Podzim!E24</f>
        <v>0</v>
      </c>
      <c r="F24" s="97">
        <f>Jaro!E24</f>
        <v>0</v>
      </c>
      <c r="G24" s="97">
        <f>Baráž!E24</f>
        <v>0</v>
      </c>
      <c r="H24" s="97">
        <f t="shared" si="0"/>
        <v>0</v>
      </c>
      <c r="I24" s="100">
        <f t="shared" si="1"/>
      </c>
      <c r="J24" s="97">
        <f>Jaro!F24+Podzim!F24+Baráž!F24</f>
        <v>0</v>
      </c>
      <c r="K24" s="97">
        <f>Jaro!G24+Podzim!G24+Baráž!G24</f>
        <v>0</v>
      </c>
      <c r="L24" s="97">
        <f>Jaro!H24+Podzim!H24+Baráž!H24</f>
        <v>0</v>
      </c>
      <c r="M24" s="98">
        <f>Jaro!I24+Podzim!I24+Baráž!I24</f>
        <v>0</v>
      </c>
      <c r="N24" s="99" t="str">
        <f t="shared" si="2"/>
        <v> - </v>
      </c>
      <c r="O24" s="100">
        <f>Jaro!K24+Podzim!K24+Baráž!K24</f>
        <v>0</v>
      </c>
      <c r="P24" s="148"/>
      <c r="Q24" s="147"/>
    </row>
    <row r="25" spans="1:17" ht="15">
      <c r="A25" s="21">
        <f>soupiska!C25</f>
        <v>0</v>
      </c>
      <c r="B25" s="18"/>
      <c r="C25" s="19" t="str">
        <f>soupiska!E25</f>
        <v>Teplý Petr</v>
      </c>
      <c r="D25" s="97">
        <f>Jaro!D25+Podzim!D25+Baráž!D25</f>
        <v>9</v>
      </c>
      <c r="E25" s="97">
        <f>Podzim!E25</f>
        <v>39</v>
      </c>
      <c r="F25" s="97">
        <f>Jaro!E25</f>
        <v>4</v>
      </c>
      <c r="G25" s="97">
        <f>Baráž!E25</f>
        <v>0</v>
      </c>
      <c r="H25" s="97">
        <f t="shared" si="0"/>
        <v>43</v>
      </c>
      <c r="I25" s="100">
        <f t="shared" si="1"/>
        <v>5</v>
      </c>
      <c r="J25" s="97">
        <f>Jaro!F25+Podzim!F25+Baráž!F25</f>
        <v>1</v>
      </c>
      <c r="K25" s="97">
        <f>Jaro!G25+Podzim!G25+Baráž!G25</f>
        <v>17</v>
      </c>
      <c r="L25" s="97">
        <f>Jaro!H25+Podzim!H25+Baráž!H25</f>
        <v>13</v>
      </c>
      <c r="M25" s="98">
        <f>Jaro!I25+Podzim!I25+Baráž!I25</f>
        <v>6</v>
      </c>
      <c r="N25" s="99">
        <f t="shared" si="2"/>
        <v>46.2</v>
      </c>
      <c r="O25" s="100">
        <f>Jaro!K25+Podzim!K25+Baráž!K25</f>
        <v>9</v>
      </c>
      <c r="P25" s="148"/>
      <c r="Q25" s="147"/>
    </row>
    <row r="26" spans="1:17" ht="15">
      <c r="A26" s="21">
        <f>soupiska!C26</f>
        <v>9</v>
      </c>
      <c r="B26" s="18"/>
      <c r="C26" s="19" t="str">
        <f>soupiska!E26</f>
        <v>Rychtář Jan</v>
      </c>
      <c r="D26" s="97">
        <f>Jaro!D26+Podzim!D26+Baráž!D26</f>
        <v>2</v>
      </c>
      <c r="E26" s="97">
        <f>Podzim!E26</f>
        <v>0</v>
      </c>
      <c r="F26" s="97">
        <f>Jaro!E26</f>
        <v>12</v>
      </c>
      <c r="G26" s="97">
        <f>Baráž!E26</f>
        <v>0</v>
      </c>
      <c r="H26" s="97">
        <f t="shared" si="0"/>
        <v>12</v>
      </c>
      <c r="I26" s="100">
        <f t="shared" si="1"/>
        <v>6</v>
      </c>
      <c r="J26" s="97">
        <f>Jaro!F26+Podzim!F26+Baráž!F26</f>
        <v>3</v>
      </c>
      <c r="K26" s="97">
        <f>Jaro!G26+Podzim!G26+Baráž!G26</f>
        <v>1</v>
      </c>
      <c r="L26" s="97">
        <f>Jaro!H26+Podzim!H26+Baráž!H26</f>
        <v>2</v>
      </c>
      <c r="M26" s="98">
        <f>Jaro!I26+Podzim!I26+Baráž!I26</f>
        <v>1</v>
      </c>
      <c r="N26" s="99">
        <f t="shared" si="2"/>
        <v>50</v>
      </c>
      <c r="O26" s="100">
        <f>Jaro!K26+Podzim!K26+Baráž!K26</f>
        <v>4</v>
      </c>
      <c r="P26" s="148"/>
      <c r="Q26" s="147"/>
    </row>
    <row r="27" spans="1:17" ht="15">
      <c r="A27" s="21">
        <f>soupiska!C27</f>
        <v>14</v>
      </c>
      <c r="B27" s="18"/>
      <c r="C27" s="19" t="str">
        <f>soupiska!E27</f>
        <v>Slezák Jakub</v>
      </c>
      <c r="D27" s="97">
        <f>Jaro!D27+Podzim!D27+Baráž!D27</f>
        <v>15</v>
      </c>
      <c r="E27" s="97">
        <f>Podzim!E27</f>
        <v>45</v>
      </c>
      <c r="F27" s="97">
        <f>Jaro!E27</f>
        <v>43</v>
      </c>
      <c r="G27" s="97">
        <f>Baráž!E27</f>
        <v>0</v>
      </c>
      <c r="H27" s="97">
        <f t="shared" si="0"/>
        <v>88</v>
      </c>
      <c r="I27" s="100">
        <f t="shared" si="1"/>
        <v>6</v>
      </c>
      <c r="J27" s="97">
        <f>Jaro!F27+Podzim!F27+Baráž!F27</f>
        <v>0</v>
      </c>
      <c r="K27" s="97">
        <f>Jaro!G27+Podzim!G27+Baráž!G27</f>
        <v>30</v>
      </c>
      <c r="L27" s="97">
        <f>Jaro!H27+Podzim!H27+Baráž!H27</f>
        <v>46</v>
      </c>
      <c r="M27" s="98">
        <f>Jaro!I27+Podzim!I27+Baráž!I27</f>
        <v>28</v>
      </c>
      <c r="N27" s="99">
        <f t="shared" si="2"/>
        <v>60.9</v>
      </c>
      <c r="O27" s="100">
        <f>Jaro!K27+Podzim!K27+Baráž!K27</f>
        <v>18</v>
      </c>
      <c r="P27" s="148"/>
      <c r="Q27" s="147"/>
    </row>
    <row r="28" spans="1:17" ht="15">
      <c r="A28" s="21">
        <f>soupiska!C28</f>
        <v>5</v>
      </c>
      <c r="B28" s="18"/>
      <c r="C28" s="19" t="str">
        <f>soupiska!E28</f>
        <v>Straka Tomáš</v>
      </c>
      <c r="D28" s="97">
        <f>Jaro!D28+Podzim!D28+Baráž!D28</f>
        <v>0</v>
      </c>
      <c r="E28" s="97">
        <f>Podzim!E28</f>
        <v>0</v>
      </c>
      <c r="F28" s="97">
        <f>Jaro!E28</f>
        <v>0</v>
      </c>
      <c r="G28" s="97">
        <f>Baráž!E28</f>
        <v>0</v>
      </c>
      <c r="H28" s="97">
        <f t="shared" si="0"/>
        <v>0</v>
      </c>
      <c r="I28" s="100">
        <f t="shared" si="1"/>
      </c>
      <c r="J28" s="97">
        <f>Jaro!F28+Podzim!F28+Baráž!F28</f>
        <v>0</v>
      </c>
      <c r="K28" s="97">
        <f>Jaro!G28+Podzim!G28+Baráž!G28</f>
        <v>0</v>
      </c>
      <c r="L28" s="97">
        <f>Jaro!H28+Podzim!H28+Baráž!H28</f>
        <v>0</v>
      </c>
      <c r="M28" s="98">
        <f>Jaro!I28+Podzim!I28+Baráž!I28</f>
        <v>0</v>
      </c>
      <c r="N28" s="99" t="str">
        <f t="shared" si="2"/>
        <v> - </v>
      </c>
      <c r="O28" s="100">
        <f>Jaro!K28+Podzim!K28+Baráž!K28</f>
        <v>0</v>
      </c>
      <c r="P28" s="148"/>
      <c r="Q28" s="147"/>
    </row>
    <row r="29" spans="1:17" ht="15">
      <c r="A29" s="21">
        <f>soupiska!C29</f>
        <v>21</v>
      </c>
      <c r="B29" s="18"/>
      <c r="C29" s="19" t="str">
        <f>soupiska!E29</f>
        <v>Stríž Rostislav</v>
      </c>
      <c r="D29" s="97">
        <f>Jaro!D29+Podzim!D29+Baráž!D29</f>
        <v>10</v>
      </c>
      <c r="E29" s="97">
        <f>Podzim!E29</f>
        <v>10</v>
      </c>
      <c r="F29" s="97">
        <f>Jaro!E29</f>
        <v>40</v>
      </c>
      <c r="G29" s="97">
        <f>Baráž!E29</f>
        <v>0</v>
      </c>
      <c r="H29" s="97">
        <f t="shared" si="0"/>
        <v>50</v>
      </c>
      <c r="I29" s="100">
        <f t="shared" si="1"/>
        <v>5</v>
      </c>
      <c r="J29" s="97">
        <f>Jaro!F29+Podzim!F29+Baráž!F29</f>
        <v>0</v>
      </c>
      <c r="K29" s="97">
        <f>Jaro!G29+Podzim!G29+Baráž!G29</f>
        <v>22</v>
      </c>
      <c r="L29" s="97">
        <f>Jaro!H29+Podzim!H29+Baráž!H29</f>
        <v>15</v>
      </c>
      <c r="M29" s="98">
        <f>Jaro!I29+Podzim!I29+Baráž!I29</f>
        <v>6</v>
      </c>
      <c r="N29" s="99">
        <f t="shared" si="2"/>
        <v>40</v>
      </c>
      <c r="O29" s="100">
        <f>Jaro!K29+Podzim!K29+Baráž!K29</f>
        <v>7</v>
      </c>
      <c r="P29" s="148"/>
      <c r="Q29" s="147"/>
    </row>
    <row r="30" spans="1:17" ht="15">
      <c r="A30" s="21">
        <f>soupiska!C30</f>
        <v>0</v>
      </c>
      <c r="B30" s="18"/>
      <c r="C30" s="19" t="str">
        <f>soupiska!E30</f>
        <v>Šulc Michal</v>
      </c>
      <c r="D30" s="97">
        <f>Jaro!D30+Podzim!D30+Baráž!D30</f>
        <v>0</v>
      </c>
      <c r="E30" s="97">
        <f>Podzim!E30</f>
        <v>0</v>
      </c>
      <c r="F30" s="97">
        <f>Jaro!E30</f>
        <v>0</v>
      </c>
      <c r="G30" s="97">
        <f>Baráž!E30</f>
        <v>0</v>
      </c>
      <c r="H30" s="97">
        <f t="shared" si="0"/>
        <v>0</v>
      </c>
      <c r="I30" s="100">
        <f t="shared" si="1"/>
      </c>
      <c r="J30" s="97">
        <f>Jaro!F30+Podzim!F30+Baráž!F30</f>
        <v>0</v>
      </c>
      <c r="K30" s="97">
        <f>Jaro!G30+Podzim!G30+Baráž!G30</f>
        <v>0</v>
      </c>
      <c r="L30" s="97">
        <f>Jaro!H30+Podzim!H30+Baráž!H30</f>
        <v>0</v>
      </c>
      <c r="M30" s="98">
        <f>Jaro!I30+Podzim!I30+Baráž!I30</f>
        <v>0</v>
      </c>
      <c r="N30" s="99" t="str">
        <f t="shared" si="2"/>
        <v> - </v>
      </c>
      <c r="O30" s="100">
        <f>Jaro!K30+Podzim!K30+Baráž!K30</f>
        <v>0</v>
      </c>
      <c r="P30" s="148"/>
      <c r="Q30" s="147"/>
    </row>
    <row r="31" spans="1:17" ht="15">
      <c r="A31" s="21">
        <f>soupiska!C31</f>
        <v>0</v>
      </c>
      <c r="B31" s="18"/>
      <c r="C31" s="19" t="str">
        <f>soupiska!E31</f>
        <v>Trojan Pavel</v>
      </c>
      <c r="D31" s="97">
        <f>Jaro!D31+Podzim!D31</f>
        <v>6</v>
      </c>
      <c r="E31" s="97">
        <f>Podzim!E31</f>
        <v>10</v>
      </c>
      <c r="F31" s="97">
        <f>Jaro!E31</f>
        <v>4</v>
      </c>
      <c r="G31" s="97"/>
      <c r="H31" s="97">
        <f>IF(D31=0,0,3*J31+2*K31+M31)</f>
        <v>14</v>
      </c>
      <c r="I31" s="100">
        <f>IF(D31=0,"",ROUND(H31/D31,0))</f>
        <v>2</v>
      </c>
      <c r="J31" s="97">
        <f>Jaro!F31+Podzim!F31</f>
        <v>0</v>
      </c>
      <c r="K31" s="97">
        <f>Jaro!G31+Podzim!G31</f>
        <v>7</v>
      </c>
      <c r="L31" s="97">
        <f>Jaro!H31+Podzim!H31</f>
        <v>0</v>
      </c>
      <c r="M31" s="98">
        <f>Jaro!I31+Podzim!I31</f>
        <v>0</v>
      </c>
      <c r="N31" s="99" t="str">
        <f>IF(AND(L31=0,M31=0)," - ",ROUND(M31*100/L31,1))</f>
        <v> - </v>
      </c>
      <c r="O31" s="100">
        <f>Jaro!K31+Podzim!K31</f>
        <v>0</v>
      </c>
      <c r="P31" s="148"/>
      <c r="Q31" s="147"/>
    </row>
    <row r="32" spans="1:17" ht="18">
      <c r="A32" s="47"/>
      <c r="B32" s="48"/>
      <c r="C32" s="49" t="s">
        <v>96</v>
      </c>
      <c r="D32" s="50">
        <f aca="true" t="shared" si="3" ref="D32:M32">SUM(D11:D31)</f>
        <v>163</v>
      </c>
      <c r="E32" s="50">
        <f>Podzim!E32</f>
        <v>811</v>
      </c>
      <c r="F32" s="50">
        <f>Jaro!E32</f>
        <v>833</v>
      </c>
      <c r="G32" s="50">
        <f>Baráž!E32</f>
        <v>0</v>
      </c>
      <c r="H32" s="50">
        <f t="shared" si="3"/>
        <v>1644</v>
      </c>
      <c r="I32" s="50">
        <f>IF(D32=0,"",ROUND(H32/$E$4,0))</f>
        <v>75</v>
      </c>
      <c r="J32" s="50">
        <f t="shared" si="3"/>
        <v>91</v>
      </c>
      <c r="K32" s="50">
        <f t="shared" si="3"/>
        <v>576</v>
      </c>
      <c r="L32" s="50">
        <f t="shared" si="3"/>
        <v>397</v>
      </c>
      <c r="M32" s="51">
        <f t="shared" si="3"/>
        <v>219</v>
      </c>
      <c r="N32" s="51">
        <f>IF(L32=" - "," - ",ROUND(M32*100/L32,1))</f>
        <v>55.2</v>
      </c>
      <c r="O32" s="52">
        <f>SUM(O11:O31)</f>
        <v>239</v>
      </c>
      <c r="P32" s="148"/>
      <c r="Q32" s="147"/>
    </row>
    <row r="33" spans="1:17" ht="15">
      <c r="A33" s="53"/>
      <c r="B33" s="53"/>
      <c r="C33" s="53"/>
      <c r="D33" s="54"/>
      <c r="E33" s="54"/>
      <c r="F33" s="54"/>
      <c r="G33" s="54"/>
      <c r="H33" s="54"/>
      <c r="J33" s="54"/>
      <c r="K33" s="54"/>
      <c r="L33" s="54"/>
      <c r="M33" s="54"/>
      <c r="N33" s="54"/>
      <c r="O33" s="54"/>
      <c r="P33" s="147"/>
      <c r="Q33" s="147"/>
    </row>
    <row r="34" spans="1:15" ht="15.75" thickBot="1">
      <c r="A34" s="55"/>
      <c r="B34" s="55"/>
      <c r="C34" s="55"/>
      <c r="D34" s="56"/>
      <c r="E34" s="56"/>
      <c r="F34" s="56"/>
      <c r="G34" s="56"/>
      <c r="H34" s="56"/>
      <c r="J34" s="56"/>
      <c r="K34" s="56"/>
      <c r="L34" s="56"/>
      <c r="M34" s="56"/>
      <c r="N34" s="56"/>
      <c r="O34" s="56"/>
    </row>
    <row r="35" spans="1:15" ht="19.5" thickBot="1" thickTop="1">
      <c r="A35" s="57"/>
      <c r="B35" s="58"/>
      <c r="C35" s="59" t="s">
        <v>115</v>
      </c>
      <c r="D35" s="60">
        <f>Jaro!D34+Podzim!D34+Baráž!D35</f>
        <v>179</v>
      </c>
      <c r="E35" s="50">
        <f>Podzim!E34</f>
        <v>654</v>
      </c>
      <c r="F35" s="50">
        <f>Jaro!E34</f>
        <v>764</v>
      </c>
      <c r="G35" s="50">
        <f>Baráž!E35</f>
        <v>0</v>
      </c>
      <c r="H35" s="60">
        <f>SUM(E35:G35)</f>
        <v>1418</v>
      </c>
      <c r="I35" s="50">
        <f>IF(D35=0,"",ROUND(H35/$E$4,0))</f>
        <v>64</v>
      </c>
      <c r="J35" s="60">
        <f>Jaro!F34+Podzim!F34+Baráž!F35</f>
        <v>114</v>
      </c>
      <c r="K35" s="60">
        <f>Jaro!G34+Podzim!G34+Baráž!G35</f>
        <v>475</v>
      </c>
      <c r="L35" s="60">
        <f>Jaro!H34+Podzim!H34+Baráž!H35</f>
        <v>220</v>
      </c>
      <c r="M35" s="60">
        <f>Jaro!I34+Podzim!I34+Baráž!I35</f>
        <v>126</v>
      </c>
      <c r="N35" s="61">
        <f>IF(AND(L35=0,M35=0)," - ",ROUND(M35*100/L35,1))</f>
        <v>57.3</v>
      </c>
      <c r="O35" s="60">
        <f>Jaro!K34+Podzim!K34+Baráž!K35</f>
        <v>409</v>
      </c>
    </row>
    <row r="39" ht="15">
      <c r="C39" s="101">
        <f ca="1">TODAY()</f>
        <v>41027</v>
      </c>
    </row>
    <row r="40" ht="15">
      <c r="I40" s="22" t="s">
        <v>116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List53">
    <pageSetUpPr fitToPage="1"/>
  </sheetPr>
  <dimension ref="A1:O39"/>
  <sheetViews>
    <sheetView showGridLines="0" tabSelected="1" zoomScale="75" zoomScaleNormal="75" zoomScalePageLayoutView="0" workbookViewId="0" topLeftCell="A2">
      <selection activeCell="E35" sqref="E35"/>
    </sheetView>
  </sheetViews>
  <sheetFormatPr defaultColWidth="8.8984375" defaultRowHeight="15.75"/>
  <cols>
    <col min="1" max="1" width="4.09765625" style="22" customWidth="1"/>
    <col min="2" max="2" width="1.796875" style="22" customWidth="1"/>
    <col min="3" max="3" width="15.69921875" style="22" customWidth="1"/>
    <col min="4" max="4" width="6.3984375" style="22" customWidth="1"/>
    <col min="5" max="5" width="9.3984375" style="22" customWidth="1"/>
    <col min="6" max="6" width="8.296875" style="22" customWidth="1"/>
    <col min="7" max="7" width="8.3984375" style="22" customWidth="1"/>
    <col min="8" max="8" width="9" style="22" customWidth="1"/>
    <col min="9" max="10" width="8.796875" style="22" customWidth="1"/>
    <col min="11" max="11" width="6.69921875" style="22" customWidth="1"/>
    <col min="12" max="12" width="7" style="22" customWidth="1"/>
    <col min="13" max="15" width="8.8984375" style="22" customWidth="1"/>
    <col min="16" max="16" width="2.19921875" style="22" customWidth="1"/>
    <col min="17" max="16384" width="8.8984375" style="22" customWidth="1"/>
  </cols>
  <sheetData>
    <row r="1" spans="3:9" ht="30">
      <c r="C1" s="102" t="s">
        <v>224</v>
      </c>
      <c r="I1" s="102" t="str">
        <f>rozpis!H1</f>
        <v>2010/2011</v>
      </c>
    </row>
    <row r="3" spans="4:9" ht="15.75">
      <c r="D3" s="80" t="s">
        <v>86</v>
      </c>
      <c r="E3" s="80" t="s">
        <v>105</v>
      </c>
      <c r="F3" s="80" t="s">
        <v>106</v>
      </c>
      <c r="G3" s="80" t="s">
        <v>107</v>
      </c>
      <c r="H3" s="80"/>
      <c r="I3" s="80" t="s">
        <v>108</v>
      </c>
    </row>
    <row r="5" spans="1:13" ht="23.25">
      <c r="A5" s="81" t="s">
        <v>109</v>
      </c>
      <c r="B5" s="82"/>
      <c r="C5" s="82"/>
      <c r="D5" s="83">
        <f>Baráž!D4+Jaro!D4+Podzim!D4</f>
        <v>35</v>
      </c>
      <c r="E5" s="83">
        <f>Baráž!E4+Jaro!E4+Podzim!E4</f>
        <v>22</v>
      </c>
      <c r="F5" s="83">
        <f>Baráž!F4+Jaro!F4+Podzim!F4</f>
        <v>13</v>
      </c>
      <c r="G5" s="83">
        <f>Baráž!G4+Jaro!G4+Podzim!G4</f>
        <v>9</v>
      </c>
      <c r="H5" s="83">
        <f>Baráž!H4+Jaro!H4+Podzim!H4</f>
        <v>1644</v>
      </c>
      <c r="I5" s="83" t="str">
        <f>Baráž!I4</f>
        <v> :</v>
      </c>
      <c r="J5" s="83">
        <f>Baráž!J4+Jaro!J4+Podzim!J4</f>
        <v>1418</v>
      </c>
      <c r="K5" s="82"/>
      <c r="L5" s="86">
        <f>IF(H5&lt;J5,"-","")</f>
      </c>
      <c r="M5" s="103">
        <f>ABS(H5-J5)</f>
        <v>226</v>
      </c>
    </row>
    <row r="6" spans="1:13" ht="23.25">
      <c r="A6" s="82"/>
      <c r="B6" s="82"/>
      <c r="C6" s="81"/>
      <c r="D6" s="81"/>
      <c r="E6" s="81"/>
      <c r="F6" s="81"/>
      <c r="G6" s="84" t="str">
        <f>Baráž!G5</f>
        <v>(</v>
      </c>
      <c r="H6" s="83">
        <f>Baráž!H5+Jaro!H5+Podzim!H5</f>
        <v>835</v>
      </c>
      <c r="I6" s="83" t="str">
        <f>Baráž!I5</f>
        <v> :</v>
      </c>
      <c r="J6" s="83">
        <f>Baráž!J5+Jaro!J5+Podzim!J5</f>
        <v>712</v>
      </c>
      <c r="K6" s="104" t="s">
        <v>83</v>
      </c>
      <c r="L6" s="86">
        <f>IF(H6&lt;J6,"-","")</f>
      </c>
      <c r="M6" s="103">
        <f>ABS(H6-J6)</f>
        <v>123</v>
      </c>
    </row>
    <row r="7" spans="1:13" ht="14.25" customHeight="1">
      <c r="A7" s="82"/>
      <c r="B7" s="82"/>
      <c r="C7" s="81"/>
      <c r="D7" s="81"/>
      <c r="E7" s="81"/>
      <c r="F7" s="84"/>
      <c r="G7" s="84"/>
      <c r="H7" s="84"/>
      <c r="I7" s="83"/>
      <c r="J7" s="81"/>
      <c r="K7" s="104"/>
      <c r="L7" s="86"/>
      <c r="M7" s="103"/>
    </row>
    <row r="8" spans="1:13" ht="23.25">
      <c r="A8" s="82"/>
      <c r="B8" s="82"/>
      <c r="C8" s="81"/>
      <c r="D8" s="81" t="s">
        <v>113</v>
      </c>
      <c r="E8" s="81"/>
      <c r="F8" s="84"/>
      <c r="G8" s="84"/>
      <c r="H8" s="84">
        <f>ROUND(H5/$E$5,0)</f>
        <v>75</v>
      </c>
      <c r="I8" s="83" t="s">
        <v>110</v>
      </c>
      <c r="J8" s="84">
        <f>ROUND(J5/$E$5,0)</f>
        <v>64</v>
      </c>
      <c r="K8" s="104"/>
      <c r="L8" s="86">
        <f>IF(H8&lt;J8,"-","")</f>
      </c>
      <c r="M8" s="103">
        <f>ABS(H8-J8)</f>
        <v>11</v>
      </c>
    </row>
    <row r="9" spans="7:13" ht="23.25">
      <c r="G9" s="84" t="s">
        <v>111</v>
      </c>
      <c r="H9" s="84">
        <f>ROUND(H6/$E$5,0)</f>
        <v>38</v>
      </c>
      <c r="I9" s="83" t="s">
        <v>110</v>
      </c>
      <c r="J9" s="84">
        <f>ROUND(J6/$E$5,0)</f>
        <v>32</v>
      </c>
      <c r="K9" s="104" t="s">
        <v>83</v>
      </c>
      <c r="L9" s="86">
        <f>IF(H9&lt;J9,"-","")</f>
      </c>
      <c r="M9" s="103">
        <f>ABS(H9-J9)</f>
        <v>6</v>
      </c>
    </row>
    <row r="10" spans="4:5" ht="15">
      <c r="D10" s="242"/>
      <c r="E10" s="242"/>
    </row>
    <row r="11" spans="1:15" ht="15">
      <c r="A11" s="33" t="s">
        <v>85</v>
      </c>
      <c r="B11" s="34"/>
      <c r="C11" s="34"/>
      <c r="D11" s="245" t="s">
        <v>91</v>
      </c>
      <c r="E11" s="246" t="s">
        <v>86</v>
      </c>
      <c r="F11" s="105"/>
      <c r="G11" s="36" t="s">
        <v>87</v>
      </c>
      <c r="H11" s="105"/>
      <c r="I11" s="36" t="s">
        <v>88</v>
      </c>
      <c r="J11" s="105"/>
      <c r="K11" s="37" t="s">
        <v>89</v>
      </c>
      <c r="L11" s="38"/>
      <c r="M11" s="38"/>
      <c r="N11" s="106" t="s">
        <v>90</v>
      </c>
      <c r="O11" s="107" t="s">
        <v>90</v>
      </c>
    </row>
    <row r="12" spans="1:15" ht="15.75" thickBot="1">
      <c r="A12" s="9" t="s">
        <v>32</v>
      </c>
      <c r="B12" s="11"/>
      <c r="C12" s="10"/>
      <c r="D12" s="247" t="s">
        <v>105</v>
      </c>
      <c r="E12" s="247" t="s">
        <v>92</v>
      </c>
      <c r="F12" s="108" t="s">
        <v>114</v>
      </c>
      <c r="G12" s="40" t="s">
        <v>92</v>
      </c>
      <c r="H12" s="109" t="s">
        <v>114</v>
      </c>
      <c r="I12" s="40" t="s">
        <v>92</v>
      </c>
      <c r="J12" s="109" t="s">
        <v>114</v>
      </c>
      <c r="K12" s="12" t="s">
        <v>93</v>
      </c>
      <c r="L12" s="41" t="s">
        <v>94</v>
      </c>
      <c r="M12" s="41" t="s">
        <v>95</v>
      </c>
      <c r="N12" s="110" t="s">
        <v>92</v>
      </c>
      <c r="O12" s="111" t="s">
        <v>114</v>
      </c>
    </row>
    <row r="13" spans="1:15" ht="15">
      <c r="A13" s="13">
        <f>Baráž!A11</f>
        <v>12</v>
      </c>
      <c r="B13" s="15"/>
      <c r="C13" s="19" t="str">
        <f>Baráž!C11</f>
        <v>Čechovský Marek</v>
      </c>
      <c r="D13" s="20">
        <f>Baráž!D11+Jaro!D11+Podzim!D11</f>
        <v>10</v>
      </c>
      <c r="E13" s="139">
        <f>Baráž!E11+Jaro!E11+Podzim!E11</f>
        <v>183</v>
      </c>
      <c r="F13" s="113">
        <f aca="true" t="shared" si="0" ref="F13:F33">IF($D13=0,0,ROUND(E13/$D13,0))</f>
        <v>18</v>
      </c>
      <c r="G13" s="114">
        <f>Baráž!F11+Jaro!F11+Podzim!F11</f>
        <v>1</v>
      </c>
      <c r="H13" s="113">
        <f aca="true" t="shared" si="1" ref="H13:H33">IF($D13=0,0,ROUND(G13/$D13,0))</f>
        <v>0</v>
      </c>
      <c r="I13" s="114">
        <f>Baráž!G11+Jaro!G11+Podzim!G11</f>
        <v>74</v>
      </c>
      <c r="J13" s="113">
        <f aca="true" t="shared" si="2" ref="J13:J33">IF($D13=0,0,ROUND(I13/$D13,0))</f>
        <v>7</v>
      </c>
      <c r="K13" s="112">
        <f>Baráž!H11+Jaro!H11+Podzim!H11</f>
        <v>53</v>
      </c>
      <c r="L13" s="115">
        <f>Baráž!I11+Jaro!I11+Podzim!I11</f>
        <v>32</v>
      </c>
      <c r="M13" s="116">
        <f>IF(AND(K13=0,L13=0)," - ",ROUND(L13*100/K13,1))</f>
        <v>60.4</v>
      </c>
      <c r="N13" s="117">
        <f>Baráž!K11+Jaro!K11+Podzim!K11</f>
        <v>36</v>
      </c>
      <c r="O13" s="113">
        <f aca="true" t="shared" si="3" ref="O13:O33">IF($D13=0,0,ROUND(N13/$D13,0))</f>
        <v>4</v>
      </c>
    </row>
    <row r="14" spans="1:15" ht="15">
      <c r="A14" s="21">
        <f>Baráž!A12</f>
        <v>0</v>
      </c>
      <c r="B14" s="18"/>
      <c r="C14" s="19" t="str">
        <f>Baráž!C12</f>
        <v>Dostál Radek</v>
      </c>
      <c r="D14" s="20">
        <f>Baráž!D12+Jaro!D12+Podzim!D12</f>
        <v>0</v>
      </c>
      <c r="E14" s="97">
        <f>Baráž!E12+Jaro!E12+Podzim!E12</f>
        <v>0</v>
      </c>
      <c r="F14" s="119">
        <f t="shared" si="0"/>
        <v>0</v>
      </c>
      <c r="G14" s="120">
        <f>Baráž!F12+Jaro!F12+Podzim!F12</f>
        <v>0</v>
      </c>
      <c r="H14" s="119">
        <f t="shared" si="1"/>
        <v>0</v>
      </c>
      <c r="I14" s="120">
        <f>Baráž!G12+Jaro!G12+Podzim!G12</f>
        <v>0</v>
      </c>
      <c r="J14" s="119">
        <f t="shared" si="2"/>
        <v>0</v>
      </c>
      <c r="K14" s="118">
        <f>Baráž!H12+Jaro!H12+Podzim!H12</f>
        <v>0</v>
      </c>
      <c r="L14" s="121">
        <f>Baráž!I12+Jaro!I12+Podzim!I12</f>
        <v>0</v>
      </c>
      <c r="M14" s="122" t="str">
        <f aca="true" t="shared" si="4" ref="M14:M33">IF(AND(K14=0,L14=0)," - ",ROUND(L14*100/K14,1))</f>
        <v> - </v>
      </c>
      <c r="N14" s="123">
        <f>Baráž!K12+Jaro!K12+Podzim!K12</f>
        <v>0</v>
      </c>
      <c r="O14" s="119">
        <f t="shared" si="3"/>
        <v>0</v>
      </c>
    </row>
    <row r="15" spans="1:15" ht="15">
      <c r="A15" s="21">
        <f>Baráž!A13</f>
        <v>14</v>
      </c>
      <c r="B15" s="18"/>
      <c r="C15" s="19" t="str">
        <f>Baráž!C13</f>
        <v>Ducháček Ludvík</v>
      </c>
      <c r="D15" s="20">
        <f>Baráž!D13+Jaro!D13+Podzim!D13</f>
        <v>0</v>
      </c>
      <c r="E15" s="97">
        <f>Baráž!E13+Jaro!E13+Podzim!E13</f>
        <v>0</v>
      </c>
      <c r="F15" s="119">
        <f t="shared" si="0"/>
        <v>0</v>
      </c>
      <c r="G15" s="120">
        <f>Baráž!F13+Jaro!F13+Podzim!F13</f>
        <v>0</v>
      </c>
      <c r="H15" s="119">
        <f t="shared" si="1"/>
        <v>0</v>
      </c>
      <c r="I15" s="120">
        <f>Baráž!G13+Jaro!G13+Podzim!G13</f>
        <v>0</v>
      </c>
      <c r="J15" s="119">
        <f t="shared" si="2"/>
        <v>0</v>
      </c>
      <c r="K15" s="118">
        <f>Baráž!H13+Jaro!H13+Podzim!H13</f>
        <v>0</v>
      </c>
      <c r="L15" s="121">
        <f>Baráž!I13+Jaro!I13+Podzim!I13</f>
        <v>0</v>
      </c>
      <c r="M15" s="122" t="str">
        <f t="shared" si="4"/>
        <v> - </v>
      </c>
      <c r="N15" s="123">
        <f>Baráž!K13+Jaro!K13+Podzim!K13</f>
        <v>0</v>
      </c>
      <c r="O15" s="119">
        <f t="shared" si="3"/>
        <v>0</v>
      </c>
    </row>
    <row r="16" spans="1:15" ht="15">
      <c r="A16" s="21">
        <f>Baráž!A14</f>
        <v>20</v>
      </c>
      <c r="B16" s="18"/>
      <c r="C16" s="19" t="str">
        <f>Baráž!C14</f>
        <v>Dvořák Milan</v>
      </c>
      <c r="D16" s="20">
        <f>Baráž!D14+Jaro!D14+Podzim!D14</f>
        <v>14</v>
      </c>
      <c r="E16" s="97">
        <f>Baráž!E14+Jaro!E14+Podzim!E14</f>
        <v>53</v>
      </c>
      <c r="F16" s="119">
        <f t="shared" si="0"/>
        <v>4</v>
      </c>
      <c r="G16" s="120">
        <f>Baráž!F14+Jaro!F14+Podzim!F14</f>
        <v>0</v>
      </c>
      <c r="H16" s="119">
        <f t="shared" si="1"/>
        <v>0</v>
      </c>
      <c r="I16" s="120">
        <f>Baráž!G14+Jaro!G14+Podzim!G14</f>
        <v>18</v>
      </c>
      <c r="J16" s="119">
        <f t="shared" si="2"/>
        <v>1</v>
      </c>
      <c r="K16" s="118">
        <f>Baráž!H14+Jaro!H14+Podzim!H14</f>
        <v>34</v>
      </c>
      <c r="L16" s="121">
        <f>Baráž!I14+Jaro!I14+Podzim!I14</f>
        <v>17</v>
      </c>
      <c r="M16" s="122">
        <f t="shared" si="4"/>
        <v>50</v>
      </c>
      <c r="N16" s="123">
        <f>Baráž!K14+Jaro!K14+Podzim!K14</f>
        <v>15</v>
      </c>
      <c r="O16" s="119">
        <f t="shared" si="3"/>
        <v>1</v>
      </c>
    </row>
    <row r="17" spans="1:15" ht="15">
      <c r="A17" s="21">
        <f>Baráž!A15</f>
        <v>4</v>
      </c>
      <c r="B17" s="18"/>
      <c r="C17" s="19" t="str">
        <f>Baráž!C15</f>
        <v>Fiksa Ondřej</v>
      </c>
      <c r="D17" s="20">
        <f>Baráž!D15+Jaro!D15+Podzim!D15</f>
        <v>22</v>
      </c>
      <c r="E17" s="97">
        <f>Baráž!E15+Jaro!E15+Podzim!E15</f>
        <v>327</v>
      </c>
      <c r="F17" s="119">
        <f t="shared" si="0"/>
        <v>15</v>
      </c>
      <c r="G17" s="120">
        <f>Baráž!F15+Jaro!F15+Podzim!F15</f>
        <v>26</v>
      </c>
      <c r="H17" s="119">
        <f t="shared" si="1"/>
        <v>1</v>
      </c>
      <c r="I17" s="120">
        <f>Baráž!G15+Jaro!G15+Podzim!G15</f>
        <v>92</v>
      </c>
      <c r="J17" s="119">
        <f t="shared" si="2"/>
        <v>4</v>
      </c>
      <c r="K17" s="118">
        <f>Baráž!H15+Jaro!H15+Podzim!H15</f>
        <v>112</v>
      </c>
      <c r="L17" s="121">
        <f>Baráž!I15+Jaro!I15+Podzim!I15</f>
        <v>65</v>
      </c>
      <c r="M17" s="122">
        <f t="shared" si="4"/>
        <v>58</v>
      </c>
      <c r="N17" s="123">
        <f>Baráž!K15+Jaro!K15+Podzim!K15</f>
        <v>37</v>
      </c>
      <c r="O17" s="119">
        <f t="shared" si="3"/>
        <v>2</v>
      </c>
    </row>
    <row r="18" spans="1:15" ht="15">
      <c r="A18" s="21">
        <f>Baráž!A16</f>
        <v>15</v>
      </c>
      <c r="B18" s="18"/>
      <c r="C18" s="19" t="str">
        <f>Baráž!C16</f>
        <v>Hedvičák Jaroslav</v>
      </c>
      <c r="D18" s="20">
        <f>Baráž!D16+Jaro!D16+Podzim!D16</f>
        <v>16</v>
      </c>
      <c r="E18" s="97">
        <f>Baráž!E16+Jaro!E16+Podzim!E16</f>
        <v>247</v>
      </c>
      <c r="F18" s="119">
        <f t="shared" si="0"/>
        <v>15</v>
      </c>
      <c r="G18" s="120">
        <f>Baráž!F16+Jaro!F16+Podzim!F16</f>
        <v>40</v>
      </c>
      <c r="H18" s="119">
        <f t="shared" si="1"/>
        <v>3</v>
      </c>
      <c r="I18" s="120">
        <f>Baráž!G16+Jaro!G16+Podzim!G16</f>
        <v>55</v>
      </c>
      <c r="J18" s="119">
        <f t="shared" si="2"/>
        <v>3</v>
      </c>
      <c r="K18" s="118">
        <f>Baráž!H16+Jaro!H16+Podzim!H16</f>
        <v>27</v>
      </c>
      <c r="L18" s="121">
        <f>Baráž!I16+Jaro!I16+Podzim!I16</f>
        <v>17</v>
      </c>
      <c r="M18" s="122">
        <f t="shared" si="4"/>
        <v>63</v>
      </c>
      <c r="N18" s="123">
        <f>Baráž!K16+Jaro!K16+Podzim!K16</f>
        <v>11</v>
      </c>
      <c r="O18" s="119">
        <f t="shared" si="3"/>
        <v>1</v>
      </c>
    </row>
    <row r="19" spans="1:15" ht="15">
      <c r="A19" s="21">
        <f>Baráž!A17</f>
        <v>10</v>
      </c>
      <c r="B19" s="18"/>
      <c r="C19" s="19" t="str">
        <f>Baráž!C17</f>
        <v>Krontorád Pavel</v>
      </c>
      <c r="D19" s="20">
        <f>Baráž!D17+Jaro!D17+Podzim!D17</f>
        <v>12</v>
      </c>
      <c r="E19" s="97">
        <f>Baráž!E17+Jaro!E17+Podzim!E17</f>
        <v>95</v>
      </c>
      <c r="F19" s="119">
        <f t="shared" si="0"/>
        <v>8</v>
      </c>
      <c r="G19" s="120">
        <f>Baráž!F17+Jaro!F17+Podzim!F17</f>
        <v>4</v>
      </c>
      <c r="H19" s="119">
        <f t="shared" si="1"/>
        <v>0</v>
      </c>
      <c r="I19" s="120">
        <f>Baráž!G17+Jaro!G17+Podzim!G17</f>
        <v>39</v>
      </c>
      <c r="J19" s="119">
        <f t="shared" si="2"/>
        <v>3</v>
      </c>
      <c r="K19" s="118">
        <f>Baráž!H17+Jaro!H17+Podzim!H17</f>
        <v>7</v>
      </c>
      <c r="L19" s="121">
        <f>Baráž!I17+Jaro!I17+Podzim!I17</f>
        <v>5</v>
      </c>
      <c r="M19" s="122">
        <f t="shared" si="4"/>
        <v>71.4</v>
      </c>
      <c r="N19" s="123">
        <f>Baráž!K17+Jaro!K17+Podzim!K17</f>
        <v>4</v>
      </c>
      <c r="O19" s="119">
        <f t="shared" si="3"/>
        <v>0</v>
      </c>
    </row>
    <row r="20" spans="1:15" ht="15">
      <c r="A20" s="21">
        <f>Baráž!A18</f>
        <v>7</v>
      </c>
      <c r="B20" s="18"/>
      <c r="C20" s="19" t="str">
        <f>Baráž!C18</f>
        <v>Krontorád Vít</v>
      </c>
      <c r="D20" s="20">
        <f>Baráž!D18+Jaro!D18+Podzim!D18</f>
        <v>19</v>
      </c>
      <c r="E20" s="97">
        <f>Baráž!E18+Jaro!E18+Podzim!E18</f>
        <v>342</v>
      </c>
      <c r="F20" s="119">
        <f t="shared" si="0"/>
        <v>18</v>
      </c>
      <c r="G20" s="120">
        <f>Baráž!F18+Jaro!F18+Podzim!F18</f>
        <v>4</v>
      </c>
      <c r="H20" s="119">
        <f t="shared" si="1"/>
        <v>0</v>
      </c>
      <c r="I20" s="120">
        <f>Baráž!G18+Jaro!G18+Podzim!G18</f>
        <v>153</v>
      </c>
      <c r="J20" s="119">
        <f t="shared" si="2"/>
        <v>8</v>
      </c>
      <c r="K20" s="118">
        <f>Baráž!H18+Jaro!H18+Podzim!H18</f>
        <v>42</v>
      </c>
      <c r="L20" s="121">
        <f>Baráž!I18+Jaro!I18+Podzim!I18</f>
        <v>24</v>
      </c>
      <c r="M20" s="122">
        <f t="shared" si="4"/>
        <v>57.1</v>
      </c>
      <c r="N20" s="123">
        <f>Baráž!K18+Jaro!K18+Podzim!K18</f>
        <v>46</v>
      </c>
      <c r="O20" s="119">
        <f t="shared" si="3"/>
        <v>2</v>
      </c>
    </row>
    <row r="21" spans="1:15" ht="15">
      <c r="A21" s="21">
        <f>Baráž!A19</f>
        <v>6</v>
      </c>
      <c r="B21" s="18"/>
      <c r="C21" s="19" t="str">
        <f>Baráž!C19</f>
        <v>Krška Josef</v>
      </c>
      <c r="D21" s="20">
        <f>Baráž!D19+Jaro!D19+Podzim!D19</f>
        <v>0</v>
      </c>
      <c r="E21" s="97">
        <f>Baráž!E19+Jaro!E19+Podzim!E19</f>
        <v>0</v>
      </c>
      <c r="F21" s="119">
        <f t="shared" si="0"/>
        <v>0</v>
      </c>
      <c r="G21" s="120">
        <f>Baráž!F19+Jaro!F19+Podzim!F19</f>
        <v>0</v>
      </c>
      <c r="H21" s="119">
        <f t="shared" si="1"/>
        <v>0</v>
      </c>
      <c r="I21" s="120">
        <f>Baráž!G19+Jaro!G19+Podzim!G19</f>
        <v>0</v>
      </c>
      <c r="J21" s="119">
        <f t="shared" si="2"/>
        <v>0</v>
      </c>
      <c r="K21" s="118">
        <f>Baráž!H19+Jaro!H19+Podzim!H19</f>
        <v>0</v>
      </c>
      <c r="L21" s="121">
        <f>Baráž!I19+Jaro!I19+Podzim!I19</f>
        <v>0</v>
      </c>
      <c r="M21" s="122" t="str">
        <f t="shared" si="4"/>
        <v> - </v>
      </c>
      <c r="N21" s="123">
        <f>Baráž!K19+Jaro!K19+Podzim!K19</f>
        <v>0</v>
      </c>
      <c r="O21" s="119">
        <f t="shared" si="3"/>
        <v>0</v>
      </c>
    </row>
    <row r="22" spans="1:15" ht="15">
      <c r="A22" s="21">
        <f>Baráž!A20</f>
        <v>18</v>
      </c>
      <c r="B22" s="18"/>
      <c r="C22" s="19" t="str">
        <f>Baráž!C20</f>
        <v>Maca Radek</v>
      </c>
      <c r="D22" s="20">
        <f>Baráž!D20+Jaro!D20+Podzim!D20</f>
        <v>8</v>
      </c>
      <c r="E22" s="97">
        <f>Baráž!E20+Jaro!E20+Podzim!E20</f>
        <v>21</v>
      </c>
      <c r="F22" s="119">
        <f t="shared" si="0"/>
        <v>3</v>
      </c>
      <c r="G22" s="120">
        <f>Baráž!F20+Jaro!F20+Podzim!F20</f>
        <v>3</v>
      </c>
      <c r="H22" s="119">
        <f t="shared" si="1"/>
        <v>0</v>
      </c>
      <c r="I22" s="120">
        <f>Baráž!G20+Jaro!G20+Podzim!G20</f>
        <v>6</v>
      </c>
      <c r="J22" s="119">
        <f t="shared" si="2"/>
        <v>1</v>
      </c>
      <c r="K22" s="118">
        <f>Baráž!H20+Jaro!H20+Podzim!H20</f>
        <v>0</v>
      </c>
      <c r="L22" s="121">
        <f>Baráž!I20+Jaro!I20+Podzim!I20</f>
        <v>0</v>
      </c>
      <c r="M22" s="122" t="str">
        <f t="shared" si="4"/>
        <v> - </v>
      </c>
      <c r="N22" s="123">
        <f>Baráž!K20+Jaro!K20+Podzim!K20</f>
        <v>4</v>
      </c>
      <c r="O22" s="119">
        <f t="shared" si="3"/>
        <v>1</v>
      </c>
    </row>
    <row r="23" spans="1:15" ht="15">
      <c r="A23" s="21">
        <f>Baráž!A21</f>
        <v>17</v>
      </c>
      <c r="B23" s="18"/>
      <c r="C23" s="19" t="str">
        <f>Baráž!C21</f>
        <v>Müller Tomáš</v>
      </c>
      <c r="D23" s="20">
        <f>Baráž!D21+Jaro!D21+Podzim!D21</f>
        <v>0</v>
      </c>
      <c r="E23" s="97">
        <f>Baráž!E21+Jaro!E21+Podzim!E21</f>
        <v>0</v>
      </c>
      <c r="F23" s="119">
        <f t="shared" si="0"/>
        <v>0</v>
      </c>
      <c r="G23" s="120">
        <f>Baráž!F21+Jaro!F21+Podzim!F21</f>
        <v>0</v>
      </c>
      <c r="H23" s="119">
        <f t="shared" si="1"/>
        <v>0</v>
      </c>
      <c r="I23" s="120">
        <f>Baráž!G21+Jaro!G21+Podzim!G21</f>
        <v>0</v>
      </c>
      <c r="J23" s="119">
        <f t="shared" si="2"/>
        <v>0</v>
      </c>
      <c r="K23" s="118">
        <f>Baráž!H21+Jaro!H21+Podzim!H21</f>
        <v>0</v>
      </c>
      <c r="L23" s="121">
        <f>Baráž!I21+Jaro!I21+Podzim!I21</f>
        <v>0</v>
      </c>
      <c r="M23" s="122" t="str">
        <f t="shared" si="4"/>
        <v> - </v>
      </c>
      <c r="N23" s="123">
        <f>Baráž!K21+Jaro!K21+Podzim!K21</f>
        <v>0</v>
      </c>
      <c r="O23" s="119">
        <f t="shared" si="3"/>
        <v>0</v>
      </c>
    </row>
    <row r="24" spans="1:15" ht="15">
      <c r="A24" s="21">
        <f>Baráž!A22</f>
        <v>17</v>
      </c>
      <c r="B24" s="18"/>
      <c r="C24" s="19" t="str">
        <f>Baráž!C22</f>
        <v>Müller Petr</v>
      </c>
      <c r="D24" s="20">
        <f>Baráž!D22+Jaro!D22+Podzim!D22</f>
        <v>1</v>
      </c>
      <c r="E24" s="97">
        <f>Baráž!E22+Jaro!E22+Podzim!E22</f>
        <v>8</v>
      </c>
      <c r="F24" s="119">
        <f t="shared" si="0"/>
        <v>8</v>
      </c>
      <c r="G24" s="120">
        <f>Baráž!F22+Jaro!F22+Podzim!F22</f>
        <v>0</v>
      </c>
      <c r="H24" s="119">
        <f t="shared" si="1"/>
        <v>0</v>
      </c>
      <c r="I24" s="120">
        <f>Baráž!G22+Jaro!G22+Podzim!G22</f>
        <v>4</v>
      </c>
      <c r="J24" s="119">
        <f t="shared" si="2"/>
        <v>4</v>
      </c>
      <c r="K24" s="118">
        <f>Baráž!H22+Jaro!H22+Podzim!H22</f>
        <v>1</v>
      </c>
      <c r="L24" s="121">
        <f>Baráž!I22+Jaro!I22+Podzim!I22</f>
        <v>0</v>
      </c>
      <c r="M24" s="122">
        <f t="shared" si="4"/>
        <v>0</v>
      </c>
      <c r="N24" s="123">
        <f>Baráž!K22+Jaro!K22+Podzim!K22</f>
        <v>0</v>
      </c>
      <c r="O24" s="119">
        <f t="shared" si="3"/>
        <v>0</v>
      </c>
    </row>
    <row r="25" spans="1:15" ht="15">
      <c r="A25" s="21">
        <f>Baráž!A23</f>
        <v>16</v>
      </c>
      <c r="B25" s="18"/>
      <c r="C25" s="19" t="str">
        <f>Baráž!C23</f>
        <v>Nepustil Petr</v>
      </c>
      <c r="D25" s="20">
        <f>Baráž!D23+Jaro!D23+Podzim!D23</f>
        <v>19</v>
      </c>
      <c r="E25" s="97">
        <f>Baráž!E23+Jaro!E23+Podzim!E23</f>
        <v>161</v>
      </c>
      <c r="F25" s="119">
        <f t="shared" si="0"/>
        <v>8</v>
      </c>
      <c r="G25" s="120">
        <f>Baráž!F23+Jaro!F23+Podzim!F23</f>
        <v>9</v>
      </c>
      <c r="H25" s="119">
        <f t="shared" si="1"/>
        <v>0</v>
      </c>
      <c r="I25" s="120">
        <f>Baráž!G23+Jaro!G23+Podzim!G23</f>
        <v>58</v>
      </c>
      <c r="J25" s="119">
        <f t="shared" si="2"/>
        <v>3</v>
      </c>
      <c r="K25" s="118">
        <f>Baráž!H23+Jaro!H23+Podzim!H23</f>
        <v>45</v>
      </c>
      <c r="L25" s="121">
        <f>Baráž!I23+Jaro!I23+Podzim!I23</f>
        <v>18</v>
      </c>
      <c r="M25" s="122">
        <f t="shared" si="4"/>
        <v>40</v>
      </c>
      <c r="N25" s="123">
        <f>Baráž!K23+Jaro!K23+Podzim!K23</f>
        <v>48</v>
      </c>
      <c r="O25" s="119">
        <f t="shared" si="3"/>
        <v>3</v>
      </c>
    </row>
    <row r="26" spans="1:15" ht="15">
      <c r="A26" s="21">
        <f>Baráž!A24</f>
        <v>8</v>
      </c>
      <c r="B26" s="18"/>
      <c r="C26" s="19" t="str">
        <f>Baráž!C24</f>
        <v>Petr Martin</v>
      </c>
      <c r="D26" s="20">
        <f>Baráž!D24+Jaro!D24+Podzim!D24</f>
        <v>0</v>
      </c>
      <c r="E26" s="97">
        <f>Baráž!E24+Jaro!E24+Podzim!E24</f>
        <v>0</v>
      </c>
      <c r="F26" s="119">
        <f t="shared" si="0"/>
        <v>0</v>
      </c>
      <c r="G26" s="120">
        <f>Baráž!F24+Jaro!F24+Podzim!F24</f>
        <v>0</v>
      </c>
      <c r="H26" s="119">
        <f t="shared" si="1"/>
        <v>0</v>
      </c>
      <c r="I26" s="120">
        <f>Baráž!G24+Jaro!G24+Podzim!G24</f>
        <v>0</v>
      </c>
      <c r="J26" s="119">
        <f t="shared" si="2"/>
        <v>0</v>
      </c>
      <c r="K26" s="118">
        <f>Baráž!H24+Jaro!H24+Podzim!H24</f>
        <v>0</v>
      </c>
      <c r="L26" s="121">
        <f>Baráž!I24+Jaro!I24+Podzim!I24</f>
        <v>0</v>
      </c>
      <c r="M26" s="122" t="str">
        <f t="shared" si="4"/>
        <v> - </v>
      </c>
      <c r="N26" s="123">
        <f>Baráž!K24+Jaro!K24+Podzim!K24</f>
        <v>0</v>
      </c>
      <c r="O26" s="119">
        <f t="shared" si="3"/>
        <v>0</v>
      </c>
    </row>
    <row r="27" spans="1:15" ht="15">
      <c r="A27" s="21">
        <f>Baráž!A25</f>
        <v>0</v>
      </c>
      <c r="B27" s="18"/>
      <c r="C27" s="19" t="str">
        <f>Baráž!C25</f>
        <v>Teplý Petr</v>
      </c>
      <c r="D27" s="20">
        <f>Baráž!D25+Jaro!D25+Podzim!D25</f>
        <v>9</v>
      </c>
      <c r="E27" s="97">
        <f>Baráž!E25+Jaro!E25+Podzim!E25</f>
        <v>43</v>
      </c>
      <c r="F27" s="119">
        <f t="shared" si="0"/>
        <v>5</v>
      </c>
      <c r="G27" s="120">
        <f>Baráž!F25+Jaro!F25+Podzim!F25</f>
        <v>1</v>
      </c>
      <c r="H27" s="119">
        <f t="shared" si="1"/>
        <v>0</v>
      </c>
      <c r="I27" s="120">
        <f>Baráž!G25+Jaro!G25+Podzim!G25</f>
        <v>17</v>
      </c>
      <c r="J27" s="119">
        <f t="shared" si="2"/>
        <v>2</v>
      </c>
      <c r="K27" s="118">
        <f>Baráž!H25+Jaro!H25+Podzim!H25</f>
        <v>13</v>
      </c>
      <c r="L27" s="121">
        <f>Baráž!I25+Jaro!I25+Podzim!I25</f>
        <v>6</v>
      </c>
      <c r="M27" s="122">
        <f t="shared" si="4"/>
        <v>46.2</v>
      </c>
      <c r="N27" s="123">
        <f>Baráž!K25+Jaro!K25+Podzim!K25</f>
        <v>9</v>
      </c>
      <c r="O27" s="119">
        <f t="shared" si="3"/>
        <v>1</v>
      </c>
    </row>
    <row r="28" spans="1:15" ht="15">
      <c r="A28" s="21">
        <f>Baráž!A26</f>
        <v>9</v>
      </c>
      <c r="B28" s="18"/>
      <c r="C28" s="19" t="str">
        <f>Baráž!C26</f>
        <v>Rychtář Jan</v>
      </c>
      <c r="D28" s="20">
        <f>Baráž!D26+Jaro!D26+Podzim!D26</f>
        <v>2</v>
      </c>
      <c r="E28" s="97">
        <f>Baráž!E26+Jaro!E26+Podzim!E26</f>
        <v>12</v>
      </c>
      <c r="F28" s="119">
        <f t="shared" si="0"/>
        <v>6</v>
      </c>
      <c r="G28" s="120">
        <f>Baráž!F26+Jaro!F26+Podzim!F26</f>
        <v>3</v>
      </c>
      <c r="H28" s="119">
        <f t="shared" si="1"/>
        <v>2</v>
      </c>
      <c r="I28" s="120">
        <f>Baráž!G26+Jaro!G26+Podzim!G26</f>
        <v>1</v>
      </c>
      <c r="J28" s="119">
        <f t="shared" si="2"/>
        <v>1</v>
      </c>
      <c r="K28" s="118">
        <f>Baráž!H26+Jaro!H26+Podzim!H26</f>
        <v>2</v>
      </c>
      <c r="L28" s="121">
        <f>Baráž!I26+Jaro!I26+Podzim!I26</f>
        <v>1</v>
      </c>
      <c r="M28" s="122">
        <f t="shared" si="4"/>
        <v>50</v>
      </c>
      <c r="N28" s="123">
        <f>Baráž!K26+Jaro!K26+Podzim!K26</f>
        <v>4</v>
      </c>
      <c r="O28" s="119">
        <f t="shared" si="3"/>
        <v>2</v>
      </c>
    </row>
    <row r="29" spans="1:15" ht="15">
      <c r="A29" s="21">
        <f>Baráž!A27</f>
        <v>14</v>
      </c>
      <c r="B29" s="18"/>
      <c r="C29" s="19" t="str">
        <f>Baráž!C27</f>
        <v>Slezák Jakub</v>
      </c>
      <c r="D29" s="20">
        <f>Baráž!D27+Jaro!D27+Podzim!D27</f>
        <v>15</v>
      </c>
      <c r="E29" s="97">
        <f>Baráž!E27+Jaro!E27+Podzim!E27</f>
        <v>88</v>
      </c>
      <c r="F29" s="119">
        <f t="shared" si="0"/>
        <v>6</v>
      </c>
      <c r="G29" s="120">
        <f>Baráž!F27+Jaro!F27+Podzim!F27</f>
        <v>0</v>
      </c>
      <c r="H29" s="119">
        <f t="shared" si="1"/>
        <v>0</v>
      </c>
      <c r="I29" s="120">
        <f>Baráž!G27+Jaro!G27+Podzim!G27</f>
        <v>30</v>
      </c>
      <c r="J29" s="119">
        <f t="shared" si="2"/>
        <v>2</v>
      </c>
      <c r="K29" s="118">
        <f>Baráž!H27+Jaro!H27+Podzim!H27</f>
        <v>46</v>
      </c>
      <c r="L29" s="121">
        <f>Baráž!I27+Jaro!I27+Podzim!I27</f>
        <v>28</v>
      </c>
      <c r="M29" s="122">
        <f t="shared" si="4"/>
        <v>60.9</v>
      </c>
      <c r="N29" s="123">
        <f>Baráž!K27+Jaro!K27+Podzim!K27</f>
        <v>18</v>
      </c>
      <c r="O29" s="119">
        <f t="shared" si="3"/>
        <v>1</v>
      </c>
    </row>
    <row r="30" spans="1:15" ht="15">
      <c r="A30" s="21">
        <f>Baráž!A28</f>
        <v>5</v>
      </c>
      <c r="B30" s="18"/>
      <c r="C30" s="19" t="str">
        <f>Baráž!C28</f>
        <v>Straka Tomáš</v>
      </c>
      <c r="D30" s="20">
        <f>Baráž!D28+Jaro!D28+Podzim!D28</f>
        <v>0</v>
      </c>
      <c r="E30" s="97">
        <f>Baráž!E28+Jaro!E28+Podzim!E28</f>
        <v>0</v>
      </c>
      <c r="F30" s="119">
        <f t="shared" si="0"/>
        <v>0</v>
      </c>
      <c r="G30" s="120">
        <f>Baráž!F28+Jaro!F28+Podzim!F28</f>
        <v>0</v>
      </c>
      <c r="H30" s="119">
        <f t="shared" si="1"/>
        <v>0</v>
      </c>
      <c r="I30" s="120">
        <f>Baráž!G28+Jaro!G28+Podzim!G28</f>
        <v>0</v>
      </c>
      <c r="J30" s="119">
        <f t="shared" si="2"/>
        <v>0</v>
      </c>
      <c r="K30" s="118">
        <f>Baráž!H28+Jaro!H28+Podzim!H28</f>
        <v>0</v>
      </c>
      <c r="L30" s="121">
        <f>Baráž!I28+Jaro!I28+Podzim!I28</f>
        <v>0</v>
      </c>
      <c r="M30" s="122" t="str">
        <f t="shared" si="4"/>
        <v> - </v>
      </c>
      <c r="N30" s="123">
        <f>Baráž!K28+Jaro!K28+Podzim!K28</f>
        <v>0</v>
      </c>
      <c r="O30" s="119">
        <f t="shared" si="3"/>
        <v>0</v>
      </c>
    </row>
    <row r="31" spans="1:15" ht="15">
      <c r="A31" s="21">
        <f>Baráž!A29</f>
        <v>21</v>
      </c>
      <c r="B31" s="18"/>
      <c r="C31" s="19" t="str">
        <f>Baráž!C29</f>
        <v>Stríž Rostislav</v>
      </c>
      <c r="D31" s="20">
        <f>Baráž!D29+Jaro!D29+Podzim!D29</f>
        <v>10</v>
      </c>
      <c r="E31" s="97">
        <f>Baráž!E29+Jaro!E29+Podzim!E29</f>
        <v>50</v>
      </c>
      <c r="F31" s="119">
        <f t="shared" si="0"/>
        <v>5</v>
      </c>
      <c r="G31" s="120">
        <f>Baráž!F29+Jaro!F29+Podzim!F29</f>
        <v>0</v>
      </c>
      <c r="H31" s="119">
        <f t="shared" si="1"/>
        <v>0</v>
      </c>
      <c r="I31" s="120">
        <f>Baráž!G29+Jaro!G29+Podzim!G29</f>
        <v>22</v>
      </c>
      <c r="J31" s="119">
        <f t="shared" si="2"/>
        <v>2</v>
      </c>
      <c r="K31" s="118">
        <f>Baráž!H29+Jaro!H29+Podzim!H29</f>
        <v>15</v>
      </c>
      <c r="L31" s="121">
        <f>Baráž!I29+Jaro!I29+Podzim!I29</f>
        <v>6</v>
      </c>
      <c r="M31" s="122">
        <f t="shared" si="4"/>
        <v>40</v>
      </c>
      <c r="N31" s="123">
        <f>Baráž!K29+Jaro!K29+Podzim!K29</f>
        <v>7</v>
      </c>
      <c r="O31" s="119">
        <f t="shared" si="3"/>
        <v>1</v>
      </c>
    </row>
    <row r="32" spans="1:15" ht="15">
      <c r="A32" s="21">
        <f>Baráž!A30</f>
        <v>0</v>
      </c>
      <c r="B32" s="18"/>
      <c r="C32" s="19" t="str">
        <f>Baráž!C30</f>
        <v>Šulc Michal</v>
      </c>
      <c r="D32" s="20">
        <f>Baráž!D30+Jaro!D30+Podzim!D30</f>
        <v>0</v>
      </c>
      <c r="E32" s="97">
        <f>Baráž!E30+Jaro!E30+Podzim!E30</f>
        <v>0</v>
      </c>
      <c r="F32" s="119">
        <f t="shared" si="0"/>
        <v>0</v>
      </c>
      <c r="G32" s="120">
        <f>Baráž!F30+Jaro!F30+Podzim!F30</f>
        <v>0</v>
      </c>
      <c r="H32" s="119">
        <f t="shared" si="1"/>
        <v>0</v>
      </c>
      <c r="I32" s="120">
        <f>Baráž!G30+Jaro!G30+Podzim!G30</f>
        <v>0</v>
      </c>
      <c r="J32" s="119">
        <f t="shared" si="2"/>
        <v>0</v>
      </c>
      <c r="K32" s="118">
        <f>Baráž!H30+Jaro!H30+Podzim!H30</f>
        <v>0</v>
      </c>
      <c r="L32" s="121">
        <f>Baráž!I30+Jaro!I30+Podzim!I30</f>
        <v>0</v>
      </c>
      <c r="M32" s="122" t="str">
        <f t="shared" si="4"/>
        <v> - </v>
      </c>
      <c r="N32" s="123">
        <f>Baráž!K30+Jaro!K30+Podzim!K30</f>
        <v>0</v>
      </c>
      <c r="O32" s="119">
        <f t="shared" si="3"/>
        <v>0</v>
      </c>
    </row>
    <row r="33" spans="1:15" ht="15.75" thickBot="1">
      <c r="A33" s="21">
        <f>Baráž!A31</f>
        <v>0</v>
      </c>
      <c r="B33" s="18"/>
      <c r="C33" s="19" t="str">
        <f>Baráž!C31</f>
        <v>Trojan Pavel</v>
      </c>
      <c r="D33" s="20">
        <f>Baráž!D31+Jaro!D31+Podzim!D31</f>
        <v>6</v>
      </c>
      <c r="E33" s="143">
        <f>Baráž!E31+Jaro!E31+Podzim!E31</f>
        <v>14</v>
      </c>
      <c r="F33" s="125">
        <f t="shared" si="0"/>
        <v>2</v>
      </c>
      <c r="G33" s="126">
        <f>Baráž!F31+Jaro!F31+Podzim!F31</f>
        <v>0</v>
      </c>
      <c r="H33" s="125">
        <f t="shared" si="1"/>
        <v>0</v>
      </c>
      <c r="I33" s="126">
        <f>Baráž!G31+Jaro!G31+Podzim!G31</f>
        <v>7</v>
      </c>
      <c r="J33" s="125">
        <f t="shared" si="2"/>
        <v>1</v>
      </c>
      <c r="K33" s="124">
        <f>Baráž!H31+Jaro!H31+Podzim!H31</f>
        <v>0</v>
      </c>
      <c r="L33" s="127">
        <f>Baráž!I31+Jaro!I31+Podzim!I31</f>
        <v>0</v>
      </c>
      <c r="M33" s="128" t="str">
        <f t="shared" si="4"/>
        <v> - </v>
      </c>
      <c r="N33" s="129">
        <f>Baráž!K31+Jaro!K31+Podzim!K31</f>
        <v>0</v>
      </c>
      <c r="O33" s="125">
        <f t="shared" si="3"/>
        <v>0</v>
      </c>
    </row>
    <row r="34" spans="1:15" ht="19.5" thickBot="1" thickTop="1">
      <c r="A34" s="130"/>
      <c r="B34" s="131"/>
      <c r="C34" s="132" t="s">
        <v>96</v>
      </c>
      <c r="D34" s="243">
        <f>Baráž!D32+Jaro!D32+Podzim!D32</f>
        <v>163</v>
      </c>
      <c r="E34" s="244">
        <f>Baráž!E32+Jaro!E32+Podzim!E32</f>
        <v>1644</v>
      </c>
      <c r="F34" s="134">
        <f>H8</f>
        <v>75</v>
      </c>
      <c r="G34" s="133">
        <f>Baráž!F32+Jaro!F32+Podzim!F32</f>
        <v>91</v>
      </c>
      <c r="H34" s="134">
        <f>IF($D34=0,0,ROUND(G34/$E$5,0))</f>
        <v>4</v>
      </c>
      <c r="I34" s="133">
        <f>SUM(I13:I33)</f>
        <v>576</v>
      </c>
      <c r="J34" s="134">
        <f>IF($D34=0,0,ROUND(I34/$E$5,0))</f>
        <v>26</v>
      </c>
      <c r="K34" s="133">
        <f>SUM(K13:K33)</f>
        <v>397</v>
      </c>
      <c r="L34" s="135">
        <f>SUM(L13:L33)</f>
        <v>219</v>
      </c>
      <c r="M34" s="135">
        <f>IF(AND(K34=0,L34=0)," - ",ROUND(L34*100/K34,1))</f>
        <v>55.2</v>
      </c>
      <c r="N34" s="136">
        <f>SUM(N13:N33)</f>
        <v>239</v>
      </c>
      <c r="O34" s="134">
        <f>IF($D34=0,0,ROUND(N34/$E$5,0))</f>
        <v>11</v>
      </c>
    </row>
    <row r="35" spans="1:15" ht="16.5" thickBot="1" thickTop="1">
      <c r="A35" s="53"/>
      <c r="B35" s="53"/>
      <c r="C35" s="53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</row>
    <row r="36" spans="1:15" ht="19.5" thickBot="1" thickTop="1">
      <c r="A36" s="130"/>
      <c r="B36" s="131"/>
      <c r="C36" s="132" t="s">
        <v>115</v>
      </c>
      <c r="D36" s="244">
        <f>Baráž!D35+Jaro!D34+Podzim!D34</f>
        <v>179</v>
      </c>
      <c r="E36" s="244">
        <f>Baráž!E35+Jaro!E34+Podzim!E34</f>
        <v>1418</v>
      </c>
      <c r="F36" s="134">
        <f>J8</f>
        <v>64</v>
      </c>
      <c r="G36" s="137">
        <f>Baráž!F35+Jaro!F34+Podzim!F34</f>
        <v>114</v>
      </c>
      <c r="H36" s="134">
        <f>IF($D36=0,0,ROUND(G36/$E$5,0))</f>
        <v>5</v>
      </c>
      <c r="I36" s="133">
        <f>Baráž!G35+Jaro!G34+Podzim!G34</f>
        <v>475</v>
      </c>
      <c r="J36" s="134">
        <f>IF($D36=0,0,ROUND(I36/$E$5,0))</f>
        <v>22</v>
      </c>
      <c r="K36" s="133">
        <f>Baráž!H35</f>
        <v>0</v>
      </c>
      <c r="L36" s="135">
        <f>Baráž!I35</f>
        <v>0</v>
      </c>
      <c r="M36" s="135" t="str">
        <f>IF(AND(K36=0,L36=0)," - ",ROUND(L36*100/K36,1))</f>
        <v> - </v>
      </c>
      <c r="N36" s="136">
        <f>Baráž!K35+Jaro!K34+Podzim!K34</f>
        <v>409</v>
      </c>
      <c r="O36" s="134">
        <f>IF($D36=0,0,ROUND(N36/$E5,0))</f>
        <v>19</v>
      </c>
    </row>
    <row r="39" spans="11:14" ht="15">
      <c r="K39" s="138" t="s">
        <v>118</v>
      </c>
      <c r="N39" s="22" t="s">
        <v>116</v>
      </c>
    </row>
  </sheetData>
  <sheetProtection/>
  <printOptions horizontalCentered="1" verticalCentered="1"/>
  <pageMargins left="0.7875" right="0.7875" top="0.9840277777777778" bottom="0.9840277777777778" header="0.5118055555555556" footer="0.5118055555555556"/>
  <pageSetup fitToHeight="1" fitToWidth="1" horizontalDpi="300" verticalDpi="300" orientation="landscape" paperSize="9" scale="80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88"/>
  <sheetViews>
    <sheetView showGridLines="0" zoomScale="75" zoomScaleNormal="75" zoomScalePageLayoutView="0" workbookViewId="0" topLeftCell="A28">
      <selection activeCell="Y41" sqref="Y41"/>
    </sheetView>
  </sheetViews>
  <sheetFormatPr defaultColWidth="8.8984375" defaultRowHeight="15.75"/>
  <cols>
    <col min="1" max="1" width="5" style="22" customWidth="1"/>
    <col min="2" max="2" width="4.3984375" style="22" customWidth="1"/>
    <col min="3" max="3" width="2.09765625" style="22" customWidth="1"/>
    <col min="4" max="4" width="16.19921875" style="22" customWidth="1"/>
    <col min="5" max="15" width="4.19921875" style="22" customWidth="1"/>
    <col min="16" max="22" width="4.19921875" style="22" hidden="1" customWidth="1"/>
    <col min="23" max="24" width="4.19921875" style="22" customWidth="1"/>
    <col min="25" max="25" width="5.796875" style="22" customWidth="1"/>
    <col min="26" max="16384" width="8.8984375" style="22" customWidth="1"/>
  </cols>
  <sheetData>
    <row r="1" spans="2:25" ht="23.25">
      <c r="B1" s="255" t="s">
        <v>123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</row>
    <row r="2" ht="15.75" thickBot="1"/>
    <row r="3" spans="2:23" ht="15.75">
      <c r="B3" s="149"/>
      <c r="C3" s="150"/>
      <c r="D3" s="150"/>
      <c r="E3" s="150" t="s">
        <v>121</v>
      </c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1"/>
      <c r="W3" s="152"/>
    </row>
    <row r="4" spans="2:26" ht="126.75" customHeight="1" thickBot="1">
      <c r="B4" s="153" t="s">
        <v>32</v>
      </c>
      <c r="C4" s="154"/>
      <c r="D4" s="155" t="s">
        <v>33</v>
      </c>
      <c r="E4" s="156" t="str">
        <f>rozpis!H4</f>
        <v>Havlíčkův Brod</v>
      </c>
      <c r="F4" s="156" t="str">
        <f>rozpis!H5</f>
        <v>Přelouč "B"</v>
      </c>
      <c r="G4" s="156" t="str">
        <f>rozpis!H6</f>
        <v>TJ Jiskra Nový Bydžov </v>
      </c>
      <c r="H4" s="157" t="str">
        <f>rozpis!H7</f>
        <v>Sokol Pardubice</v>
      </c>
      <c r="I4" s="156" t="str">
        <f>rozpis!H8</f>
        <v>BK Pardubice B </v>
      </c>
      <c r="J4" s="156" t="str">
        <f>rozpis!H9</f>
        <v>Sokol Jilemnice </v>
      </c>
      <c r="K4" s="156" t="str">
        <f>rozpis!H10</f>
        <v>BC Elephants Dobruška </v>
      </c>
      <c r="L4" s="156" t="str">
        <f>rozpis!H11</f>
        <v>TJ Svitavy "C" </v>
      </c>
      <c r="M4" s="156" t="str">
        <f>rozpis!H12</f>
        <v>SKB Česká Třebová </v>
      </c>
      <c r="N4" s="156" t="str">
        <f>rozpis!H13</f>
        <v>TJ Heřmanův Městec </v>
      </c>
      <c r="O4" s="156" t="str">
        <f>rozpis!H14</f>
        <v>SK Botas Skuteč </v>
      </c>
      <c r="P4" s="156" t="str">
        <f>rozpis!H40</f>
        <v>Rychnov</v>
      </c>
      <c r="Q4" s="156" t="str">
        <f>rozpis!H41</f>
        <v>Náchod</v>
      </c>
      <c r="R4" s="156" t="str">
        <f>rozpis!H42</f>
        <v>Jilemnice</v>
      </c>
      <c r="S4" s="156" t="str">
        <f>rozpis!H43</f>
        <v>Nový Bydžov</v>
      </c>
      <c r="T4" s="156" t="str">
        <f>rozpis!H44</f>
        <v>Náchod</v>
      </c>
      <c r="U4" s="156" t="str">
        <f>rozpis!H45</f>
        <v>Rychnov</v>
      </c>
      <c r="V4" s="158" t="str">
        <f>rozpis!H46</f>
        <v>Nový Bydžov</v>
      </c>
      <c r="W4" s="159" t="s">
        <v>96</v>
      </c>
      <c r="Y4" s="254" t="s">
        <v>413</v>
      </c>
      <c r="Z4" s="22" t="s">
        <v>210</v>
      </c>
    </row>
    <row r="5" spans="2:26" ht="15.75">
      <c r="B5" s="160">
        <v>5</v>
      </c>
      <c r="C5" s="161"/>
      <c r="D5" s="162" t="str">
        <f>soupiska!E11</f>
        <v>Čechovský Marek</v>
      </c>
      <c r="E5" s="92">
        <f>VLOOKUP($D5,'Z01'!$C$11:$E$39,3,0)</f>
        <v>16</v>
      </c>
      <c r="F5" s="92">
        <f>VLOOKUP($D5,'Z02'!$C$11:$E$39,3,0)</f>
        <v>28</v>
      </c>
      <c r="G5" s="92">
        <f>VLOOKUP($D5,'Z03'!$C$11:$E$39,3,0)</f>
        <v>16</v>
      </c>
      <c r="H5" s="92">
        <f>VLOOKUP($D5,'Z04'!$C$11:$E$39,3,0)</f>
      </c>
      <c r="I5" s="92">
        <f>VLOOKUP($D5,'Z05'!$C$11:$E$39,3,0)</f>
      </c>
      <c r="J5" s="92">
        <f>VLOOKUP($D5,'Z06'!$C$11:$E$39,3,0)</f>
      </c>
      <c r="K5" s="92">
        <f>VLOOKUP($D5,'Z07'!$C$11:$E$39,3,0)</f>
      </c>
      <c r="L5" s="92">
        <f>VLOOKUP($D5,'Z08'!$C$11:$E$39,3,0)</f>
        <v>19</v>
      </c>
      <c r="M5" s="92">
        <f>VLOOKUP($D5,'Z09'!$C$11:$E$39,3,0)</f>
        <v>17</v>
      </c>
      <c r="N5" s="92">
        <f>VLOOKUP($D5,'Z10'!$C$11:$E$39,3,0)</f>
      </c>
      <c r="O5" s="92">
        <f>VLOOKUP($D5,'Z11'!$C$11:$E$39,3,0)</f>
      </c>
      <c r="P5" s="92">
        <f>VLOOKUP($D5,'Z12'!$C$11:$E$39,3,0)</f>
      </c>
      <c r="Q5" s="229">
        <f>VLOOKUP($D5,'Z13'!$C$11:$E$39,3,0)</f>
      </c>
      <c r="R5" s="92">
        <f>VLOOKUP($D5,'Z14'!$C$11:$E$39,3,0)</f>
      </c>
      <c r="S5" s="92">
        <f>VLOOKUP($D5,'Z15'!$C$11:$E$39,3,0)</f>
      </c>
      <c r="T5" s="92">
        <f>VLOOKUP($D5,'Z16'!$C$11:$E$39,3,0)</f>
      </c>
      <c r="U5" s="229">
        <f>VLOOKUP($D5,'Z17'!$C$11:$E$39,3,0)</f>
      </c>
      <c r="V5" s="229">
        <f>VLOOKUP($D5,'Z18'!$C$11:$E$39,3,0)</f>
      </c>
      <c r="W5" s="163">
        <f>SUM(E5:V5)</f>
        <v>96</v>
      </c>
      <c r="Y5" s="22">
        <f aca="true" t="shared" si="0" ref="Y5:Y25">MAX(E5:O5)</f>
        <v>28</v>
      </c>
      <c r="Z5" s="22">
        <f>MAX(E5:O25)</f>
        <v>28</v>
      </c>
    </row>
    <row r="6" spans="2:25" ht="15.75">
      <c r="B6" s="164">
        <v>0</v>
      </c>
      <c r="C6" s="165"/>
      <c r="D6" s="166" t="str">
        <f>soupiska!E12</f>
        <v>Dostál Radek</v>
      </c>
      <c r="E6" s="92">
        <f>VLOOKUP($D6,'Z01'!$C$11:$E$39,3,0)</f>
      </c>
      <c r="F6" s="92">
        <f>VLOOKUP($D6,'Z02'!$C$11:$E$39,3,0)</f>
      </c>
      <c r="G6" s="92">
        <f>VLOOKUP($D6,'Z03'!$C$11:$E$39,3,0)</f>
      </c>
      <c r="H6" s="92">
        <f>VLOOKUP($D6,'Z04'!$C$11:$E$39,3,0)</f>
      </c>
      <c r="I6" s="92">
        <f>VLOOKUP($D6,'Z05'!$C$11:$E$39,3,0)</f>
      </c>
      <c r="J6" s="92">
        <f>VLOOKUP($D6,'Z06'!$C$11:$E$39,3,0)</f>
      </c>
      <c r="K6" s="92">
        <f>VLOOKUP($D6,'Z07'!$C$11:$E$39,3,0)</f>
      </c>
      <c r="L6" s="92">
        <f>VLOOKUP($D6,'Z08'!$C$11:$E$39,3,0)</f>
      </c>
      <c r="M6" s="92">
        <f>VLOOKUP($D6,'Z09'!$C$11:$E$39,3,0)</f>
      </c>
      <c r="N6" s="92">
        <f>VLOOKUP($D6,'Z10'!$C$11:$E$39,3,0)</f>
      </c>
      <c r="O6" s="92">
        <f>VLOOKUP($D6,'Z11'!$C$11:$E$39,3,0)</f>
      </c>
      <c r="P6" s="92">
        <f>VLOOKUP($D6,'Z12'!$C$11:$E$39,3,0)</f>
      </c>
      <c r="Q6" s="92">
        <f>VLOOKUP($D6,'Z13'!$C$11:$E$39,3,0)</f>
      </c>
      <c r="R6" s="92">
        <f>VLOOKUP($D6,'Z14'!$C$11:$E$39,3,0)</f>
      </c>
      <c r="S6" s="92">
        <f>VLOOKUP($D6,'Z15'!$C$11:$E$39,3,0)</f>
      </c>
      <c r="T6" s="92">
        <f>VLOOKUP($D6,'Z16'!$C$11:$E$39,3,0)</f>
      </c>
      <c r="U6" s="92">
        <f>VLOOKUP($D6,'Z17'!$C$11:$E$39,3,0)</f>
      </c>
      <c r="V6" s="92">
        <f>VLOOKUP($D6,'Z18'!$C$11:$E$39,3,0)</f>
      </c>
      <c r="W6" s="167">
        <f>SUM(E6:V6)</f>
        <v>0</v>
      </c>
      <c r="Y6" s="22">
        <f t="shared" si="0"/>
        <v>0</v>
      </c>
    </row>
    <row r="7" spans="2:25" ht="15.75">
      <c r="B7" s="164">
        <v>0</v>
      </c>
      <c r="C7" s="165"/>
      <c r="D7" s="166" t="str">
        <f>soupiska!E13</f>
        <v>Ducháček Ludvík</v>
      </c>
      <c r="E7" s="92">
        <f>VLOOKUP($D7,'Z01'!$C$11:$E$39,3,0)</f>
      </c>
      <c r="F7" s="92">
        <f>VLOOKUP($D7,'Z02'!$C$11:$E$39,3,0)</f>
      </c>
      <c r="G7" s="92">
        <f>VLOOKUP($D7,'Z03'!$C$11:$E$39,3,0)</f>
      </c>
      <c r="H7" s="92">
        <f>VLOOKUP($D7,'Z04'!$C$11:$E$39,3,0)</f>
      </c>
      <c r="I7" s="92">
        <f>VLOOKUP($D7,'Z05'!$C$11:$E$39,3,0)</f>
      </c>
      <c r="J7" s="92">
        <f>VLOOKUP($D7,'Z06'!$C$11:$E$39,3,0)</f>
      </c>
      <c r="K7" s="92">
        <f>VLOOKUP($D7,'Z07'!$C$11:$E$39,3,0)</f>
      </c>
      <c r="L7" s="92">
        <f>VLOOKUP($D7,'Z08'!$C$11:$E$39,3,0)</f>
      </c>
      <c r="M7" s="92">
        <f>VLOOKUP($D7,'Z09'!$C$11:$E$39,3,0)</f>
      </c>
      <c r="N7" s="92">
        <f>VLOOKUP($D7,'Z10'!$C$11:$E$39,3,0)</f>
      </c>
      <c r="O7" s="92">
        <f>VLOOKUP($D7,'Z11'!$C$11:$E$39,3,0)</f>
      </c>
      <c r="P7" s="92">
        <f>VLOOKUP($D7,'Z12'!$C$11:$E$39,3,0)</f>
      </c>
      <c r="Q7" s="92">
        <f>VLOOKUP($D7,'Z13'!$C$11:$E$39,3,0)</f>
      </c>
      <c r="R7" s="92">
        <f>VLOOKUP($D7,'Z14'!$C$11:$E$39,3,0)</f>
      </c>
      <c r="S7" s="92">
        <f>VLOOKUP($D7,'Z15'!$C$11:$E$39,3,0)</f>
      </c>
      <c r="T7" s="92">
        <f>VLOOKUP($D7,'Z16'!$C$11:$E$39,3,0)</f>
      </c>
      <c r="U7" s="92">
        <f>VLOOKUP($D7,'Z17'!$C$11:$E$39,3,0)</f>
      </c>
      <c r="V7" s="92">
        <f>VLOOKUP($D7,'Z18'!$C$11:$E$39,3,0)</f>
      </c>
      <c r="W7" s="167">
        <f aca="true" t="shared" si="1" ref="W7:W25">SUM(E7:V7)</f>
        <v>0</v>
      </c>
      <c r="Y7" s="22">
        <f t="shared" si="0"/>
        <v>0</v>
      </c>
    </row>
    <row r="8" spans="2:25" ht="15.75">
      <c r="B8" s="164">
        <v>4</v>
      </c>
      <c r="C8" s="165"/>
      <c r="D8" s="166" t="str">
        <f>soupiska!E14</f>
        <v>Dvořák Milan</v>
      </c>
      <c r="E8" s="92">
        <f>VLOOKUP($D8,'Z01'!$C$11:$E$39,3,0)</f>
        <v>4</v>
      </c>
      <c r="F8" s="92">
        <f>VLOOKUP($D8,'Z02'!$C$11:$E$39,3,0)</f>
        <v>4</v>
      </c>
      <c r="G8" s="92">
        <f>VLOOKUP($D8,'Z03'!$C$11:$E$39,3,0)</f>
      </c>
      <c r="H8" s="92">
        <f>VLOOKUP($D8,'Z04'!$C$11:$E$39,3,0)</f>
        <v>7</v>
      </c>
      <c r="I8" s="92">
        <f>VLOOKUP($D8,'Z05'!$C$11:$E$39,3,0)</f>
      </c>
      <c r="J8" s="92">
        <f>VLOOKUP($D8,'Z06'!$C$11:$E$39,3,0)</f>
        <v>0</v>
      </c>
      <c r="K8" s="92">
        <f>VLOOKUP($D8,'Z07'!$C$11:$E$39,3,0)</f>
        <v>5</v>
      </c>
      <c r="L8" s="92">
        <f>VLOOKUP($D8,'Z08'!$C$11:$E$39,3,0)</f>
      </c>
      <c r="M8" s="92">
        <f>VLOOKUP($D8,'Z09'!$C$11:$E$39,3,0)</f>
      </c>
      <c r="N8" s="92">
        <f>VLOOKUP($D8,'Z10'!$C$11:$E$39,3,0)</f>
        <v>4</v>
      </c>
      <c r="O8" s="92">
        <f>VLOOKUP($D8,'Z11'!$C$11:$E$39,3,0)</f>
      </c>
      <c r="P8" s="92">
        <f>VLOOKUP($D8,'Z12'!$C$11:$E$39,3,0)</f>
      </c>
      <c r="Q8" s="92">
        <f>VLOOKUP($D8,'Z13'!$C$11:$E$39,3,0)</f>
      </c>
      <c r="R8" s="229">
        <f>VLOOKUP($D8,'Z14'!$C$11:$E$39,3,0)</f>
      </c>
      <c r="S8" s="92">
        <f>VLOOKUP($D8,'Z15'!$C$11:$E$39,3,0)</f>
      </c>
      <c r="T8" s="92">
        <f>VLOOKUP($D8,'Z16'!$C$11:$E$39,3,0)</f>
      </c>
      <c r="U8" s="92">
        <f>VLOOKUP($D8,'Z17'!$C$11:$E$39,3,0)</f>
      </c>
      <c r="V8" s="92">
        <f>VLOOKUP($D8,'Z18'!$C$11:$E$39,3,0)</f>
      </c>
      <c r="W8" s="167">
        <f t="shared" si="1"/>
        <v>24</v>
      </c>
      <c r="Y8" s="22">
        <f t="shared" si="0"/>
        <v>7</v>
      </c>
    </row>
    <row r="9" spans="2:25" ht="15.75">
      <c r="B9" s="164">
        <v>0</v>
      </c>
      <c r="C9" s="165"/>
      <c r="D9" s="166" t="str">
        <f>soupiska!E15</f>
        <v>Fiksa Ondřej</v>
      </c>
      <c r="E9" s="92">
        <f>VLOOKUP($D9,'Z01'!$C$11:$E$39,3,0)</f>
        <v>24</v>
      </c>
      <c r="F9" s="92">
        <f>VLOOKUP($D9,'Z02'!$C$11:$E$39,3,0)</f>
        <v>3</v>
      </c>
      <c r="G9" s="92">
        <f>VLOOKUP($D9,'Z03'!$C$11:$E$39,3,0)</f>
        <v>13</v>
      </c>
      <c r="H9" s="92">
        <f>VLOOKUP($D9,'Z04'!$C$11:$E$39,3,0)</f>
        <v>16</v>
      </c>
      <c r="I9" s="92">
        <f>VLOOKUP($D9,'Z05'!$C$11:$E$39,3,0)</f>
        <v>15</v>
      </c>
      <c r="J9" s="92">
        <f>VLOOKUP($D9,'Z06'!$C$11:$E$39,3,0)</f>
        <v>15</v>
      </c>
      <c r="K9" s="92">
        <f>VLOOKUP($D9,'Z07'!$C$11:$E$39,3,0)</f>
        <v>16</v>
      </c>
      <c r="L9" s="92">
        <f>VLOOKUP($D9,'Z08'!$C$11:$E$39,3,0)</f>
        <v>5</v>
      </c>
      <c r="M9" s="92">
        <f>VLOOKUP($D9,'Z09'!$C$11:$E$39,3,0)</f>
        <v>12</v>
      </c>
      <c r="N9" s="92">
        <f>VLOOKUP($D9,'Z10'!$C$11:$E$39,3,0)</f>
        <v>9</v>
      </c>
      <c r="O9" s="92">
        <f>VLOOKUP($D9,'Z11'!$C$11:$E$39,3,0)</f>
        <v>17</v>
      </c>
      <c r="P9" s="92">
        <f>VLOOKUP($D9,'Z12'!$C$11:$E$39,3,0)</f>
      </c>
      <c r="Q9" s="92">
        <f>VLOOKUP($D9,'Z13'!$C$11:$E$39,3,0)</f>
      </c>
      <c r="R9" s="92">
        <f>VLOOKUP($D9,'Z14'!$C$11:$E$39,3,0)</f>
      </c>
      <c r="S9" s="92">
        <f>VLOOKUP($D9,'Z15'!$C$11:$E$39,3,0)</f>
      </c>
      <c r="T9" s="92">
        <f>VLOOKUP($D9,'Z16'!$C$11:$E$39,3,0)</f>
      </c>
      <c r="U9" s="92">
        <f>VLOOKUP($D9,'Z17'!$C$11:$E$39,3,0)</f>
      </c>
      <c r="V9" s="92">
        <f>VLOOKUP($D9,'Z18'!$C$11:$E$39,3,0)</f>
      </c>
      <c r="W9" s="167">
        <f t="shared" si="1"/>
        <v>145</v>
      </c>
      <c r="Y9" s="22">
        <f t="shared" si="0"/>
        <v>24</v>
      </c>
    </row>
    <row r="10" spans="2:25" ht="15.75">
      <c r="B10" s="164">
        <v>0</v>
      </c>
      <c r="C10" s="165"/>
      <c r="D10" s="166" t="str">
        <f>soupiska!E16</f>
        <v>Hedvičák Jaroslav</v>
      </c>
      <c r="E10" s="92">
        <f>VLOOKUP($D10,'Z01'!$C$11:$E$39,3,0)</f>
      </c>
      <c r="F10" s="92">
        <f>VLOOKUP($D10,'Z02'!$C$11:$E$39,3,0)</f>
        <v>17</v>
      </c>
      <c r="G10" s="92">
        <f>VLOOKUP($D10,'Z03'!$C$11:$E$39,3,0)</f>
        <v>13</v>
      </c>
      <c r="H10" s="92">
        <f>VLOOKUP($D10,'Z04'!$C$11:$E$39,3,0)</f>
        <v>12</v>
      </c>
      <c r="I10" s="92">
        <f>VLOOKUP($D10,'Z05'!$C$11:$E$39,3,0)</f>
        <v>19</v>
      </c>
      <c r="J10" s="92">
        <f>VLOOKUP($D10,'Z06'!$C$11:$E$39,3,0)</f>
        <v>5</v>
      </c>
      <c r="K10" s="92">
        <f>VLOOKUP($D10,'Z07'!$C$11:$E$39,3,0)</f>
        <v>15</v>
      </c>
      <c r="L10" s="92">
        <f>VLOOKUP($D10,'Z08'!$C$11:$E$39,3,0)</f>
        <v>14</v>
      </c>
      <c r="M10" s="92">
        <f>VLOOKUP($D10,'Z09'!$C$11:$E$39,3,0)</f>
        <v>21</v>
      </c>
      <c r="N10" s="92">
        <f>VLOOKUP($D10,'Z10'!$C$11:$E$39,3,0)</f>
      </c>
      <c r="O10" s="92">
        <f>VLOOKUP($D10,'Z11'!$C$11:$E$39,3,0)</f>
      </c>
      <c r="P10" s="92">
        <f>VLOOKUP($D10,'Z12'!$C$11:$E$39,3,0)</f>
      </c>
      <c r="Q10" s="92">
        <f>VLOOKUP($D10,'Z13'!$C$11:$E$39,3,0)</f>
      </c>
      <c r="R10" s="92">
        <f>VLOOKUP($D10,'Z14'!$C$11:$E$39,3,0)</f>
      </c>
      <c r="S10" s="92">
        <f>VLOOKUP($D10,'Z15'!$C$11:$E$39,3,0)</f>
      </c>
      <c r="T10" s="92">
        <f>VLOOKUP($D10,'Z16'!$C$11:$E$39,3,0)</f>
      </c>
      <c r="U10" s="92">
        <f>VLOOKUP($D10,'Z17'!$C$11:$E$39,3,0)</f>
      </c>
      <c r="V10" s="92">
        <f>VLOOKUP($D10,'Z18'!$C$11:$E$39,3,0)</f>
      </c>
      <c r="W10" s="167">
        <f t="shared" si="1"/>
        <v>116</v>
      </c>
      <c r="Y10" s="22">
        <f t="shared" si="0"/>
        <v>21</v>
      </c>
    </row>
    <row r="11" spans="2:25" ht="15.75">
      <c r="B11" s="164">
        <v>10</v>
      </c>
      <c r="C11" s="165"/>
      <c r="D11" s="166" t="str">
        <f>soupiska!E17</f>
        <v>Krontorád Pavel</v>
      </c>
      <c r="E11" s="92">
        <f>VLOOKUP($D11,'Z01'!$C$11:$E$39,3,0)</f>
        <v>2</v>
      </c>
      <c r="F11" s="92">
        <f>VLOOKUP($D11,'Z02'!$C$11:$E$39,3,0)</f>
      </c>
      <c r="G11" s="92">
        <f>VLOOKUP($D11,'Z03'!$C$11:$E$39,3,0)</f>
        <v>4</v>
      </c>
      <c r="H11" s="92">
        <f>VLOOKUP($D11,'Z04'!$C$11:$E$39,3,0)</f>
        <v>22</v>
      </c>
      <c r="I11" s="92">
        <f>VLOOKUP($D11,'Z05'!$C$11:$E$39,3,0)</f>
        <v>10</v>
      </c>
      <c r="J11" s="92">
        <f>VLOOKUP($D11,'Z06'!$C$11:$E$39,3,0)</f>
        <v>2</v>
      </c>
      <c r="K11" s="92">
        <f>VLOOKUP($D11,'Z07'!$C$11:$E$39,3,0)</f>
        <v>8</v>
      </c>
      <c r="L11" s="92">
        <f>VLOOKUP($D11,'Z08'!$C$11:$E$39,3,0)</f>
        <v>7</v>
      </c>
      <c r="M11" s="92">
        <f>VLOOKUP($D11,'Z09'!$C$11:$E$39,3,0)</f>
      </c>
      <c r="N11" s="92">
        <f>VLOOKUP($D11,'Z10'!$C$11:$E$39,3,0)</f>
      </c>
      <c r="O11" s="92">
        <f>VLOOKUP($D11,'Z11'!$C$11:$E$39,3,0)</f>
      </c>
      <c r="P11" s="229">
        <f>VLOOKUP($D11,'Z12'!$C$11:$E$39,3,0)</f>
      </c>
      <c r="Q11" s="92">
        <f>VLOOKUP($D11,'Z13'!$C$11:$E$39,3,0)</f>
      </c>
      <c r="R11" s="229">
        <f>VLOOKUP($D11,'Z14'!$C$11:$E$39,3,0)</f>
      </c>
      <c r="S11" s="229">
        <f>VLOOKUP($D11,'Z15'!$C$11:$E$39,3,0)</f>
      </c>
      <c r="T11" s="229">
        <f>VLOOKUP($D11,'Z16'!$C$11:$E$39,3,0)</f>
      </c>
      <c r="U11" s="92">
        <f>VLOOKUP($D11,'Z17'!$C$11:$E$39,3,0)</f>
      </c>
      <c r="V11" s="229">
        <f>VLOOKUP($D11,'Z18'!$C$11:$E$39,3,0)</f>
      </c>
      <c r="W11" s="167">
        <f t="shared" si="1"/>
        <v>55</v>
      </c>
      <c r="Y11" s="22">
        <f t="shared" si="0"/>
        <v>22</v>
      </c>
    </row>
    <row r="12" spans="2:25" ht="15.75">
      <c r="B12" s="164">
        <v>7</v>
      </c>
      <c r="C12" s="165"/>
      <c r="D12" s="166" t="str">
        <f>soupiska!E18</f>
        <v>Krontorád Vít</v>
      </c>
      <c r="E12" s="92">
        <f>VLOOKUP($D12,'Z01'!$C$11:$E$39,3,0)</f>
        <v>22</v>
      </c>
      <c r="F12" s="92">
        <f>VLOOKUP($D12,'Z02'!$C$11:$E$39,3,0)</f>
        <v>4</v>
      </c>
      <c r="G12" s="92">
        <f>VLOOKUP($D12,'Z03'!$C$11:$E$39,3,0)</f>
        <v>12</v>
      </c>
      <c r="H12" s="92">
        <f>VLOOKUP($D12,'Z04'!$C$11:$E$39,3,0)</f>
      </c>
      <c r="I12" s="92">
        <f>VLOOKUP($D12,'Z05'!$C$11:$E$39,3,0)</f>
        <v>18</v>
      </c>
      <c r="J12" s="92">
        <f>VLOOKUP($D12,'Z06'!$C$11:$E$39,3,0)</f>
        <v>11</v>
      </c>
      <c r="K12" s="92">
        <f>VLOOKUP($D12,'Z07'!$C$11:$E$39,3,0)</f>
        <v>22</v>
      </c>
      <c r="L12" s="92">
        <f>VLOOKUP($D12,'Z08'!$C$11:$E$39,3,0)</f>
        <v>9</v>
      </c>
      <c r="M12" s="92">
        <f>VLOOKUP($D12,'Z09'!$C$11:$E$39,3,0)</f>
        <v>27</v>
      </c>
      <c r="N12" s="92">
        <f>VLOOKUP($D12,'Z10'!$C$11:$E$39,3,0)</f>
        <v>25</v>
      </c>
      <c r="O12" s="92">
        <f>VLOOKUP($D12,'Z11'!$C$11:$E$39,3,0)</f>
        <v>12</v>
      </c>
      <c r="P12" s="229">
        <f>VLOOKUP($D12,'Z12'!$C$11:$E$39,3,0)</f>
      </c>
      <c r="Q12" s="229">
        <f>VLOOKUP($D12,'Z13'!$C$11:$E$39,3,0)</f>
      </c>
      <c r="R12" s="92">
        <f>VLOOKUP($D12,'Z14'!$C$11:$E$39,3,0)</f>
      </c>
      <c r="S12" s="229">
        <f>VLOOKUP($D12,'Z15'!$C$11:$E$39,3,0)</f>
      </c>
      <c r="T12" s="92">
        <f>VLOOKUP($D12,'Z16'!$C$11:$E$39,3,0)</f>
      </c>
      <c r="U12" s="229">
        <f>VLOOKUP($D12,'Z17'!$C$11:$E$39,3,0)</f>
      </c>
      <c r="V12" s="229">
        <f>VLOOKUP($D12,'Z18'!$C$11:$E$39,3,0)</f>
      </c>
      <c r="W12" s="167">
        <f t="shared" si="1"/>
        <v>162</v>
      </c>
      <c r="Y12" s="22">
        <f t="shared" si="0"/>
        <v>27</v>
      </c>
    </row>
    <row r="13" spans="2:25" ht="15.75">
      <c r="B13" s="164">
        <v>6</v>
      </c>
      <c r="C13" s="165"/>
      <c r="D13" s="166" t="str">
        <f>soupiska!E19</f>
        <v>Krška Josef</v>
      </c>
      <c r="E13" s="92">
        <f>VLOOKUP($D13,'Z01'!$C$11:$E$39,3,0)</f>
      </c>
      <c r="F13" s="92">
        <f>VLOOKUP($D13,'Z02'!$C$11:$E$39,3,0)</f>
      </c>
      <c r="G13" s="92">
        <f>VLOOKUP($D13,'Z03'!$C$11:$E$39,3,0)</f>
      </c>
      <c r="H13" s="92">
        <f>VLOOKUP($D13,'Z04'!$C$11:$E$39,3,0)</f>
      </c>
      <c r="I13" s="92">
        <f>VLOOKUP($D13,'Z05'!$C$11:$E$39,3,0)</f>
      </c>
      <c r="J13" s="92">
        <f>VLOOKUP($D13,'Z06'!$C$11:$E$39,3,0)</f>
      </c>
      <c r="K13" s="92">
        <f>VLOOKUP($D13,'Z07'!$C$11:$E$39,3,0)</f>
      </c>
      <c r="L13" s="92">
        <f>VLOOKUP($D13,'Z08'!$C$11:$E$39,3,0)</f>
      </c>
      <c r="M13" s="92">
        <f>VLOOKUP($D13,'Z09'!$C$11:$E$39,3,0)</f>
      </c>
      <c r="N13" s="92">
        <f>VLOOKUP($D13,'Z10'!$C$11:$E$39,3,0)</f>
      </c>
      <c r="O13" s="92">
        <f>VLOOKUP($D13,'Z11'!$C$11:$E$39,3,0)</f>
      </c>
      <c r="P13" s="92">
        <f>VLOOKUP($D13,'Z12'!$C$11:$E$39,3,0)</f>
      </c>
      <c r="Q13" s="92">
        <f>VLOOKUP($D13,'Z13'!$C$11:$E$39,3,0)</f>
      </c>
      <c r="R13" s="92">
        <f>VLOOKUP($D13,'Z14'!$C$11:$E$39,3,0)</f>
      </c>
      <c r="S13" s="92">
        <f>VLOOKUP($D13,'Z15'!$C$11:$E$39,3,0)</f>
      </c>
      <c r="T13" s="92">
        <f>VLOOKUP($D13,'Z16'!$C$11:$E$39,3,0)</f>
      </c>
      <c r="U13" s="92">
        <f>VLOOKUP($D13,'Z17'!$C$11:$E$39,3,0)</f>
      </c>
      <c r="V13" s="92">
        <f>VLOOKUP($D13,'Z18'!$C$11:$E$39,3,0)</f>
      </c>
      <c r="W13" s="167">
        <f t="shared" si="1"/>
        <v>0</v>
      </c>
      <c r="Y13" s="22">
        <f t="shared" si="0"/>
        <v>0</v>
      </c>
    </row>
    <row r="14" spans="2:25" ht="15.75">
      <c r="B14" s="164">
        <v>13</v>
      </c>
      <c r="C14" s="165"/>
      <c r="D14" s="166" t="str">
        <f>soupiska!E20</f>
        <v>Maca Radek</v>
      </c>
      <c r="E14" s="92">
        <f>VLOOKUP($D14,'Z01'!$C$11:$E$39,3,0)</f>
        <v>0</v>
      </c>
      <c r="F14" s="92">
        <f>VLOOKUP($D14,'Z02'!$C$11:$E$39,3,0)</f>
      </c>
      <c r="G14" s="92">
        <f>VLOOKUP($D14,'Z03'!$C$11:$E$39,3,0)</f>
      </c>
      <c r="H14" s="92">
        <f>VLOOKUP($D14,'Z04'!$C$11:$E$39,3,0)</f>
      </c>
      <c r="I14" s="92">
        <f>VLOOKUP($D14,'Z05'!$C$11:$E$39,3,0)</f>
      </c>
      <c r="J14" s="92">
        <f>VLOOKUP($D14,'Z06'!$C$11:$E$39,3,0)</f>
        <v>0</v>
      </c>
      <c r="K14" s="92">
        <f>VLOOKUP($D14,'Z07'!$C$11:$E$39,3,0)</f>
        <v>5</v>
      </c>
      <c r="L14" s="92">
        <f>VLOOKUP($D14,'Z08'!$C$11:$E$39,3,0)</f>
      </c>
      <c r="M14" s="92">
        <f>VLOOKUP($D14,'Z09'!$C$11:$E$39,3,0)</f>
      </c>
      <c r="N14" s="92">
        <f>VLOOKUP($D14,'Z10'!$C$11:$E$39,3,0)</f>
        <v>0</v>
      </c>
      <c r="O14" s="92">
        <f>VLOOKUP($D14,'Z11'!$C$11:$E$39,3,0)</f>
      </c>
      <c r="P14" s="92">
        <f>VLOOKUP($D14,'Z12'!$C$11:$E$39,3,0)</f>
      </c>
      <c r="Q14" s="92">
        <f>VLOOKUP($D14,'Z13'!$C$11:$E$39,3,0)</f>
      </c>
      <c r="R14" s="92">
        <f>VLOOKUP($D14,'Z14'!$C$11:$E$39,3,0)</f>
      </c>
      <c r="S14" s="92">
        <f>VLOOKUP($D14,'Z15'!$C$11:$E$39,3,0)</f>
      </c>
      <c r="T14" s="92">
        <f>VLOOKUP($D14,'Z16'!$C$11:$E$39,3,0)</f>
      </c>
      <c r="U14" s="92">
        <f>VLOOKUP($D14,'Z17'!$C$11:$E$39,3,0)</f>
      </c>
      <c r="V14" s="92">
        <f>VLOOKUP($D14,'Z18'!$C$11:$E$39,3,0)</f>
      </c>
      <c r="W14" s="167">
        <f t="shared" si="1"/>
        <v>5</v>
      </c>
      <c r="Y14" s="22">
        <f t="shared" si="0"/>
        <v>5</v>
      </c>
    </row>
    <row r="15" spans="2:25" ht="15.75">
      <c r="B15" s="164">
        <v>0</v>
      </c>
      <c r="C15" s="165"/>
      <c r="D15" s="166" t="str">
        <f>soupiska!E21</f>
        <v>Müller Tomáš</v>
      </c>
      <c r="E15" s="92">
        <f>VLOOKUP($D15,'Z01'!$C$11:$E$39,3,0)</f>
      </c>
      <c r="F15" s="92">
        <f>VLOOKUP($D15,'Z02'!$C$11:$E$39,3,0)</f>
      </c>
      <c r="G15" s="92">
        <f>VLOOKUP($D15,'Z03'!$C$11:$E$39,3,0)</f>
      </c>
      <c r="H15" s="92">
        <f>VLOOKUP($D15,'Z04'!$C$11:$E$39,3,0)</f>
      </c>
      <c r="I15" s="92">
        <f>VLOOKUP($D15,'Z05'!$C$11:$E$39,3,0)</f>
      </c>
      <c r="J15" s="92">
        <f>VLOOKUP($D15,'Z06'!$C$11:$E$39,3,0)</f>
      </c>
      <c r="K15" s="92">
        <f>VLOOKUP($D15,'Z07'!$C$11:$E$39,3,0)</f>
      </c>
      <c r="L15" s="92">
        <f>VLOOKUP($D15,'Z08'!$C$11:$E$39,3,0)</f>
      </c>
      <c r="M15" s="92">
        <f>VLOOKUP($D15,'Z09'!$C$11:$E$39,3,0)</f>
      </c>
      <c r="N15" s="92">
        <f>VLOOKUP($D15,'Z10'!$C$11:$E$39,3,0)</f>
      </c>
      <c r="O15" s="92">
        <f>VLOOKUP($D15,'Z11'!$C$11:$E$39,3,0)</f>
      </c>
      <c r="P15" s="92">
        <f>VLOOKUP($D15,'Z12'!$C$11:$E$39,3,0)</f>
      </c>
      <c r="Q15" s="92">
        <f>VLOOKUP($D15,'Z13'!$C$11:$E$39,3,0)</f>
      </c>
      <c r="R15" s="92">
        <f>VLOOKUP($D15,'Z14'!$C$11:$E$39,3,0)</f>
      </c>
      <c r="S15" s="92">
        <f>VLOOKUP($D15,'Z15'!$C$11:$E$39,3,0)</f>
      </c>
      <c r="T15" s="92">
        <f>VLOOKUP($D15,'Z16'!$C$11:$E$39,3,0)</f>
      </c>
      <c r="U15" s="92">
        <f>VLOOKUP($D15,'Z17'!$C$11:$E$39,3,0)</f>
      </c>
      <c r="V15" s="92">
        <f>VLOOKUP($D15,'Z18'!$C$11:$E$39,3,0)</f>
      </c>
      <c r="W15" s="167">
        <f t="shared" si="1"/>
        <v>0</v>
      </c>
      <c r="Y15" s="22">
        <f t="shared" si="0"/>
        <v>0</v>
      </c>
    </row>
    <row r="16" spans="2:25" ht="15.75">
      <c r="B16" s="164">
        <v>0</v>
      </c>
      <c r="C16" s="165"/>
      <c r="D16" s="166" t="str">
        <f>soupiska!E22</f>
        <v>Müller Petr</v>
      </c>
      <c r="E16" s="92">
        <f>VLOOKUP($D16,'Z01'!$C$11:$E$39,3,0)</f>
      </c>
      <c r="F16" s="92">
        <f>VLOOKUP($D16,'Z02'!$C$11:$E$39,3,0)</f>
      </c>
      <c r="G16" s="92">
        <f>VLOOKUP($D16,'Z03'!$C$11:$E$39,3,0)</f>
      </c>
      <c r="H16" s="92">
        <f>VLOOKUP($D16,'Z04'!$C$11:$E$39,3,0)</f>
      </c>
      <c r="I16" s="92">
        <f>VLOOKUP($D16,'Z05'!$C$11:$E$39,3,0)</f>
      </c>
      <c r="J16" s="92">
        <f>VLOOKUP($D16,'Z06'!$C$11:$E$39,3,0)</f>
      </c>
      <c r="K16" s="92">
        <f>VLOOKUP($D16,'Z07'!$C$11:$E$39,3,0)</f>
      </c>
      <c r="L16" s="92">
        <f>VLOOKUP($D16,'Z08'!$C$11:$E$39,3,0)</f>
      </c>
      <c r="M16" s="92">
        <f>VLOOKUP($D16,'Z09'!$C$11:$E$39,3,0)</f>
      </c>
      <c r="N16" s="92">
        <f>VLOOKUP($D16,'Z10'!$C$11:$E$39,3,0)</f>
      </c>
      <c r="O16" s="92">
        <f>VLOOKUP($D16,'Z11'!$C$11:$E$39,3,0)</f>
      </c>
      <c r="P16" s="92">
        <f>VLOOKUP($D16,'Z12'!$C$11:$E$39,3,0)</f>
      </c>
      <c r="Q16" s="92">
        <f>VLOOKUP($D16,'Z13'!$C$11:$E$39,3,0)</f>
      </c>
      <c r="R16" s="92">
        <f>VLOOKUP($D16,'Z14'!$C$11:$E$39,3,0)</f>
      </c>
      <c r="S16" s="92">
        <f>VLOOKUP($D16,'Z15'!$C$11:$E$39,3,0)</f>
      </c>
      <c r="T16" s="92">
        <f>VLOOKUP($D16,'Z16'!$C$11:$E$39,3,0)</f>
      </c>
      <c r="U16" s="92">
        <f>VLOOKUP($D16,'Z17'!$C$11:$E$39,3,0)</f>
      </c>
      <c r="V16" s="92">
        <f>VLOOKUP($D16,'Z18'!$C$11:$E$39,3,0)</f>
      </c>
      <c r="W16" s="167">
        <f t="shared" si="1"/>
        <v>0</v>
      </c>
      <c r="Y16" s="22">
        <f t="shared" si="0"/>
        <v>0</v>
      </c>
    </row>
    <row r="17" spans="2:25" ht="15.75">
      <c r="B17" s="164">
        <v>16</v>
      </c>
      <c r="C17" s="165"/>
      <c r="D17" s="166" t="str">
        <f>soupiska!E23</f>
        <v>Nepustil Petr</v>
      </c>
      <c r="E17" s="92">
        <f>VLOOKUP($D17,'Z01'!$C$11:$E$39,3,0)</f>
        <v>11</v>
      </c>
      <c r="F17" s="92">
        <f>VLOOKUP($D17,'Z02'!$C$11:$E$39,3,0)</f>
        <v>11</v>
      </c>
      <c r="G17" s="92">
        <f>VLOOKUP($D17,'Z03'!$C$11:$E$39,3,0)</f>
        <v>3</v>
      </c>
      <c r="H17" s="92">
        <f>VLOOKUP($D17,'Z04'!$C$11:$E$39,3,0)</f>
        <v>19</v>
      </c>
      <c r="I17" s="92">
        <f>VLOOKUP($D17,'Z05'!$C$11:$E$39,3,0)</f>
        <v>10</v>
      </c>
      <c r="J17" s="92">
        <f>VLOOKUP($D17,'Z06'!$C$11:$E$39,3,0)</f>
        <v>16</v>
      </c>
      <c r="K17" s="92">
        <f>VLOOKUP($D17,'Z07'!$C$11:$E$39,3,0)</f>
        <v>7</v>
      </c>
      <c r="L17" s="92">
        <f>VLOOKUP($D17,'Z08'!$C$11:$E$39,3,0)</f>
        <v>3</v>
      </c>
      <c r="M17" s="92">
        <f>VLOOKUP($D17,'Z09'!$C$11:$E$39,3,0)</f>
        <v>6</v>
      </c>
      <c r="N17" s="92">
        <f>VLOOKUP($D17,'Z10'!$C$11:$E$39,3,0)</f>
        <v>7</v>
      </c>
      <c r="O17" s="92">
        <f>VLOOKUP($D17,'Z11'!$C$11:$E$39,3,0)</f>
        <v>11</v>
      </c>
      <c r="P17" s="229">
        <f>VLOOKUP($D17,'Z12'!$C$11:$E$39,3,0)</f>
      </c>
      <c r="Q17" s="229">
        <f>VLOOKUP($D17,'Z13'!$C$11:$E$39,3,0)</f>
      </c>
      <c r="R17" s="92">
        <f>VLOOKUP($D17,'Z14'!$C$11:$E$39,3,0)</f>
      </c>
      <c r="S17" s="229">
        <f>VLOOKUP($D17,'Z15'!$C$11:$E$39,3,0)</f>
      </c>
      <c r="T17" s="229">
        <f>VLOOKUP($D17,'Z16'!$C$11:$E$39,3,0)</f>
      </c>
      <c r="U17" s="229">
        <f>VLOOKUP($D17,'Z17'!$C$11:$E$39,3,0)</f>
      </c>
      <c r="V17" s="92">
        <f>VLOOKUP($D17,'Z18'!$C$11:$E$39,3,0)</f>
      </c>
      <c r="W17" s="167">
        <f>SUM(E17:V17)</f>
        <v>104</v>
      </c>
      <c r="Y17" s="22">
        <f t="shared" si="0"/>
        <v>19</v>
      </c>
    </row>
    <row r="18" spans="2:25" ht="15.75">
      <c r="B18" s="164">
        <v>0</v>
      </c>
      <c r="C18" s="165"/>
      <c r="D18" s="166" t="str">
        <f>soupiska!E24</f>
        <v>Petr Martin</v>
      </c>
      <c r="E18" s="92">
        <f>VLOOKUP($D18,'Z01'!$C$11:$E$39,3,0)</f>
      </c>
      <c r="F18" s="92">
        <f>VLOOKUP($D18,'Z02'!$C$11:$E$39,3,0)</f>
      </c>
      <c r="G18" s="92">
        <f>VLOOKUP($D18,'Z03'!$C$11:$E$39,3,0)</f>
      </c>
      <c r="H18" s="92">
        <f>VLOOKUP($D18,'Z04'!$C$11:$E$39,3,0)</f>
      </c>
      <c r="I18" s="92">
        <f>VLOOKUP($D18,'Z05'!$C$11:$E$39,3,0)</f>
      </c>
      <c r="J18" s="92">
        <f>VLOOKUP($D18,'Z06'!$C$11:$E$39,3,0)</f>
      </c>
      <c r="K18" s="92">
        <f>VLOOKUP($D18,'Z07'!$C$11:$E$39,3,0)</f>
      </c>
      <c r="L18" s="92">
        <f>VLOOKUP($D18,'Z08'!$C$11:$E$39,3,0)</f>
      </c>
      <c r="M18" s="92">
        <f>VLOOKUP($D18,'Z09'!$C$11:$E$39,3,0)</f>
      </c>
      <c r="N18" s="92">
        <f>VLOOKUP($D18,'Z10'!$C$11:$E$39,3,0)</f>
      </c>
      <c r="O18" s="92">
        <f>VLOOKUP($D18,'Z11'!$C$11:$E$39,3,0)</f>
      </c>
      <c r="P18" s="92">
        <f>VLOOKUP($D18,'Z12'!$C$11:$E$39,3,0)</f>
      </c>
      <c r="Q18" s="92">
        <f>VLOOKUP($D18,'Z13'!$C$11:$E$39,3,0)</f>
      </c>
      <c r="R18" s="92">
        <f>VLOOKUP($D18,'Z14'!$C$11:$E$39,3,0)</f>
      </c>
      <c r="S18" s="92">
        <f>VLOOKUP($D18,'Z15'!$C$11:$E$39,3,0)</f>
      </c>
      <c r="T18" s="92">
        <f>VLOOKUP($D18,'Z16'!$C$11:$E$39,3,0)</f>
      </c>
      <c r="U18" s="92">
        <f>VLOOKUP($D18,'Z17'!$C$11:$E$39,3,0)</f>
      </c>
      <c r="V18" s="92">
        <f>VLOOKUP($D18,'Z18'!$C$11:$E$39,3,0)</f>
      </c>
      <c r="W18" s="167">
        <f t="shared" si="1"/>
        <v>0</v>
      </c>
      <c r="Y18" s="22">
        <f t="shared" si="0"/>
        <v>0</v>
      </c>
    </row>
    <row r="19" spans="2:25" ht="15.75">
      <c r="B19" s="164">
        <v>0</v>
      </c>
      <c r="C19" s="165"/>
      <c r="D19" s="166" t="str">
        <f>soupiska!E25</f>
        <v>Teplý Petr</v>
      </c>
      <c r="E19" s="92">
        <f>VLOOKUP($D19,'Z01'!$C$11:$E$39,3,0)</f>
        <v>3</v>
      </c>
      <c r="F19" s="92">
        <f>VLOOKUP($D19,'Z02'!$C$11:$E$39,3,0)</f>
      </c>
      <c r="G19" s="92">
        <f>VLOOKUP($D19,'Z03'!$C$11:$E$39,3,0)</f>
        <v>6</v>
      </c>
      <c r="H19" s="92">
        <f>VLOOKUP($D19,'Z04'!$C$11:$E$39,3,0)</f>
      </c>
      <c r="I19" s="92">
        <f>VLOOKUP($D19,'Z05'!$C$11:$E$39,3,0)</f>
      </c>
      <c r="J19" s="92">
        <f>VLOOKUP($D19,'Z06'!$C$11:$E$39,3,0)</f>
        <v>2</v>
      </c>
      <c r="K19" s="92">
        <f>VLOOKUP($D19,'Z07'!$C$11:$E$39,3,0)</f>
        <v>6</v>
      </c>
      <c r="L19" s="92">
        <f>VLOOKUP($D19,'Z08'!$C$11:$E$39,3,0)</f>
        <v>4</v>
      </c>
      <c r="M19" s="92">
        <f>VLOOKUP($D19,'Z09'!$C$11:$E$39,3,0)</f>
      </c>
      <c r="N19" s="92">
        <f>VLOOKUP($D19,'Z10'!$C$11:$E$39,3,0)</f>
        <v>7</v>
      </c>
      <c r="O19" s="92">
        <f>VLOOKUP($D19,'Z11'!$C$11:$E$39,3,0)</f>
        <v>11</v>
      </c>
      <c r="P19" s="92">
        <f>VLOOKUP($D19,'Z12'!$C$11:$E$39,3,0)</f>
      </c>
      <c r="Q19" s="92">
        <f>VLOOKUP($D19,'Z13'!$C$11:$E$39,3,0)</f>
      </c>
      <c r="R19" s="92">
        <f>VLOOKUP($D19,'Z14'!$C$11:$E$39,3,0)</f>
      </c>
      <c r="S19" s="92">
        <f>VLOOKUP($D19,'Z15'!$C$11:$E$39,3,0)</f>
      </c>
      <c r="T19" s="92">
        <f>VLOOKUP($D19,'Z16'!$C$11:$E$39,3,0)</f>
      </c>
      <c r="U19" s="92">
        <f>VLOOKUP($D19,'Z17'!$C$11:$E$39,3,0)</f>
      </c>
      <c r="V19" s="92">
        <f>VLOOKUP($D19,'Z18'!$C$11:$E$39,3,0)</f>
      </c>
      <c r="W19" s="167">
        <f t="shared" si="1"/>
        <v>39</v>
      </c>
      <c r="Y19" s="22">
        <f t="shared" si="0"/>
        <v>11</v>
      </c>
    </row>
    <row r="20" spans="2:25" ht="15.75">
      <c r="B20" s="164">
        <v>8</v>
      </c>
      <c r="C20" s="165"/>
      <c r="D20" s="166" t="str">
        <f>soupiska!E26</f>
        <v>Rychtář Jan</v>
      </c>
      <c r="E20" s="92">
        <f>VLOOKUP($D20,'Z01'!$C$11:$E$39,3,0)</f>
      </c>
      <c r="F20" s="92">
        <f>VLOOKUP($D20,'Z02'!$C$11:$E$39,3,0)</f>
      </c>
      <c r="G20" s="92">
        <f>VLOOKUP($D20,'Z03'!$C$11:$E$39,3,0)</f>
      </c>
      <c r="H20" s="92">
        <f>VLOOKUP($D20,'Z04'!$C$11:$E$39,3,0)</f>
      </c>
      <c r="I20" s="92">
        <f>VLOOKUP($D20,'Z05'!$C$11:$E$39,3,0)</f>
      </c>
      <c r="J20" s="92">
        <f>VLOOKUP($D20,'Z06'!$C$11:$E$39,3,0)</f>
      </c>
      <c r="K20" s="92">
        <f>VLOOKUP($D20,'Z07'!$C$11:$E$39,3,0)</f>
      </c>
      <c r="L20" s="92">
        <f>VLOOKUP($D20,'Z08'!$C$11:$E$39,3,0)</f>
      </c>
      <c r="M20" s="92">
        <f>VLOOKUP($D20,'Z09'!$C$11:$E$39,3,0)</f>
      </c>
      <c r="N20" s="92">
        <f>VLOOKUP($D20,'Z10'!$C$11:$E$39,3,0)</f>
      </c>
      <c r="O20" s="92">
        <f>VLOOKUP($D20,'Z11'!$C$11:$E$39,3,0)</f>
      </c>
      <c r="P20" s="92">
        <f>VLOOKUP($D20,'Z12'!$C$11:$E$39,3,0)</f>
      </c>
      <c r="Q20" s="92">
        <f>VLOOKUP($D20,'Z13'!$C$11:$E$39,3,0)</f>
      </c>
      <c r="R20" s="92">
        <f>VLOOKUP($D20,'Z14'!$C$11:$E$39,3,0)</f>
      </c>
      <c r="S20" s="92">
        <f>VLOOKUP($D20,'Z15'!$C$11:$E$39,3,0)</f>
      </c>
      <c r="T20" s="92">
        <f>VLOOKUP($D20,'Z16'!$C$11:$E$39,3,0)</f>
      </c>
      <c r="U20" s="92">
        <f>VLOOKUP($D20,'Z17'!$C$11:$E$39,3,0)</f>
      </c>
      <c r="V20" s="92">
        <f>VLOOKUP($D20,'Z18'!$C$11:$E$39,3,0)</f>
      </c>
      <c r="W20" s="167">
        <f t="shared" si="1"/>
        <v>0</v>
      </c>
      <c r="Y20" s="22">
        <f t="shared" si="0"/>
        <v>0</v>
      </c>
    </row>
    <row r="21" spans="2:25" ht="15.75">
      <c r="B21" s="164">
        <v>14</v>
      </c>
      <c r="C21" s="165"/>
      <c r="D21" s="166" t="str">
        <f>soupiska!E27</f>
        <v>Slezák Jakub</v>
      </c>
      <c r="E21" s="92">
        <f>VLOOKUP($D21,'Z01'!$C$11:$E$39,3,0)</f>
      </c>
      <c r="F21" s="92">
        <f>VLOOKUP($D21,'Z02'!$C$11:$E$39,3,0)</f>
        <v>3</v>
      </c>
      <c r="G21" s="92">
        <f>VLOOKUP($D21,'Z03'!$C$11:$E$39,3,0)</f>
        <v>0</v>
      </c>
      <c r="H21" s="92">
        <f>VLOOKUP($D21,'Z04'!$C$11:$E$39,3,0)</f>
        <v>8</v>
      </c>
      <c r="I21" s="92">
        <f>VLOOKUP($D21,'Z05'!$C$11:$E$39,3,0)</f>
        <v>10</v>
      </c>
      <c r="J21" s="92">
        <f>VLOOKUP($D21,'Z06'!$C$11:$E$39,3,0)</f>
      </c>
      <c r="K21" s="92">
        <f>VLOOKUP($D21,'Z07'!$C$11:$E$39,3,0)</f>
      </c>
      <c r="L21" s="92">
        <f>VLOOKUP($D21,'Z08'!$C$11:$E$39,3,0)</f>
        <v>4</v>
      </c>
      <c r="M21" s="92">
        <f>VLOOKUP($D21,'Z09'!$C$11:$E$39,3,0)</f>
        <v>5</v>
      </c>
      <c r="N21" s="92">
        <f>VLOOKUP($D21,'Z10'!$C$11:$E$39,3,0)</f>
        <v>4</v>
      </c>
      <c r="O21" s="92">
        <f>VLOOKUP($D21,'Z11'!$C$11:$E$39,3,0)</f>
        <v>11</v>
      </c>
      <c r="P21" s="92">
        <f>VLOOKUP($D21,'Z12'!$C$11:$E$39,3,0)</f>
      </c>
      <c r="Q21" s="92">
        <f>VLOOKUP($D21,'Z13'!$C$11:$E$39,3,0)</f>
      </c>
      <c r="R21" s="92">
        <f>VLOOKUP($D21,'Z14'!$C$11:$E$39,3,0)</f>
      </c>
      <c r="S21" s="92">
        <f>VLOOKUP($D21,'Z15'!$C$11:$E$39,3,0)</f>
      </c>
      <c r="T21" s="92">
        <f>VLOOKUP($D21,'Z16'!$C$11:$E$39,3,0)</f>
      </c>
      <c r="U21" s="92">
        <f>VLOOKUP($D21,'Z17'!$C$11:$E$39,3,0)</f>
      </c>
      <c r="V21" s="92">
        <f>VLOOKUP($D21,'Z18'!$C$11:$E$39,3,0)</f>
      </c>
      <c r="W21" s="167">
        <f t="shared" si="1"/>
        <v>45</v>
      </c>
      <c r="Y21" s="22">
        <f t="shared" si="0"/>
        <v>11</v>
      </c>
    </row>
    <row r="22" spans="2:25" ht="15.75">
      <c r="B22" s="164">
        <v>5</v>
      </c>
      <c r="C22" s="165"/>
      <c r="D22" s="166" t="str">
        <f>soupiska!E28</f>
        <v>Straka Tomáš</v>
      </c>
      <c r="E22" s="92">
        <f>VLOOKUP($D22,'Z01'!$C$11:$E$39,3,0)</f>
      </c>
      <c r="F22" s="92">
        <f>VLOOKUP($D22,'Z02'!$C$11:$E$39,3,0)</f>
      </c>
      <c r="G22" s="92">
        <f>VLOOKUP($D22,'Z03'!$C$11:$E$39,3,0)</f>
      </c>
      <c r="H22" s="92">
        <f>VLOOKUP($D22,'Z04'!$C$11:$E$39,3,0)</f>
      </c>
      <c r="I22" s="92">
        <f>VLOOKUP($D22,'Z05'!$C$11:$E$39,3,0)</f>
      </c>
      <c r="J22" s="92">
        <f>VLOOKUP($D22,'Z06'!$C$11:$E$39,3,0)</f>
      </c>
      <c r="K22" s="92">
        <f>VLOOKUP($D22,'Z07'!$C$11:$E$39,3,0)</f>
      </c>
      <c r="L22" s="92">
        <f>VLOOKUP($D22,'Z08'!$C$11:$E$39,3,0)</f>
      </c>
      <c r="M22" s="92">
        <f>VLOOKUP($D22,'Z09'!$C$11:$E$39,3,0)</f>
      </c>
      <c r="N22" s="92">
        <f>VLOOKUP($D22,'Z10'!$C$11:$E$39,3,0)</f>
      </c>
      <c r="O22" s="92">
        <f>VLOOKUP($D22,'Z11'!$C$11:$E$39,3,0)</f>
      </c>
      <c r="P22" s="92">
        <f>VLOOKUP($D22,'Z12'!$C$11:$E$39,3,0)</f>
      </c>
      <c r="Q22" s="92">
        <f>VLOOKUP($D22,'Z13'!$C$11:$E$39,3,0)</f>
      </c>
      <c r="R22" s="229">
        <f>VLOOKUP($D22,'Z14'!$C$11:$E$39,3,0)</f>
      </c>
      <c r="S22" s="92">
        <f>VLOOKUP($D22,'Z15'!$C$11:$E$39,3,0)</f>
      </c>
      <c r="T22" s="229">
        <f>VLOOKUP($D22,'Z16'!$C$11:$E$39,3,0)</f>
      </c>
      <c r="U22" s="92">
        <f>VLOOKUP($D22,'Z17'!$C$11:$E$39,3,0)</f>
      </c>
      <c r="V22" s="92">
        <f>VLOOKUP($D22,'Z18'!$C$11:$E$39,3,0)</f>
      </c>
      <c r="W22" s="167">
        <f t="shared" si="1"/>
        <v>0</v>
      </c>
      <c r="Y22" s="22">
        <f t="shared" si="0"/>
        <v>0</v>
      </c>
    </row>
    <row r="23" spans="2:25" ht="15.75">
      <c r="B23" s="164">
        <v>21</v>
      </c>
      <c r="C23" s="165"/>
      <c r="D23" s="166" t="str">
        <f>soupiska!E29</f>
        <v>Stríž Rostislav</v>
      </c>
      <c r="E23" s="92">
        <f>VLOOKUP($D23,'Z01'!$C$11:$E$39,3,0)</f>
        <v>0</v>
      </c>
      <c r="F23" s="92">
        <f>VLOOKUP($D23,'Z02'!$C$11:$E$39,3,0)</f>
        <v>3</v>
      </c>
      <c r="G23" s="92">
        <f>VLOOKUP($D23,'Z03'!$C$11:$E$39,3,0)</f>
        <v>0</v>
      </c>
      <c r="H23" s="92">
        <f>VLOOKUP($D23,'Z04'!$C$11:$E$39,3,0)</f>
      </c>
      <c r="I23" s="92">
        <f>VLOOKUP($D23,'Z05'!$C$11:$E$39,3,0)</f>
      </c>
      <c r="J23" s="92">
        <f>VLOOKUP($D23,'Z06'!$C$11:$E$39,3,0)</f>
        <v>6</v>
      </c>
      <c r="K23" s="92">
        <f>VLOOKUP($D23,'Z07'!$C$11:$E$39,3,0)</f>
        <v>1</v>
      </c>
      <c r="L23" s="92">
        <f>VLOOKUP($D23,'Z08'!$C$11:$E$39,3,0)</f>
      </c>
      <c r="M23" s="92">
        <f>VLOOKUP($D23,'Z09'!$C$11:$E$39,3,0)</f>
      </c>
      <c r="N23" s="92">
        <f>VLOOKUP($D23,'Z10'!$C$11:$E$39,3,0)</f>
      </c>
      <c r="O23" s="92">
        <f>VLOOKUP($D23,'Z11'!$C$11:$E$39,3,0)</f>
      </c>
      <c r="P23" s="92">
        <f>VLOOKUP($D23,'Z12'!$C$11:$E$39,3,0)</f>
      </c>
      <c r="Q23" s="92">
        <f>VLOOKUP($D23,'Z13'!$C$11:$E$39,3,0)</f>
      </c>
      <c r="R23" s="229">
        <f>VLOOKUP($D23,'Z14'!$C$11:$E$39,3,0)</f>
      </c>
      <c r="S23" s="92">
        <f>VLOOKUP($D23,'Z15'!$C$11:$E$39,3,0)</f>
      </c>
      <c r="T23" s="229">
        <f>VLOOKUP($D23,'Z16'!$C$11:$E$39,3,0)</f>
      </c>
      <c r="U23" s="92">
        <f>VLOOKUP($D23,'Z17'!$C$11:$E$39,3,0)</f>
      </c>
      <c r="V23" s="92">
        <f>VLOOKUP($D23,'Z18'!$C$11:$E$39,3,0)</f>
      </c>
      <c r="W23" s="167">
        <f>SUM(E23:V23)</f>
        <v>10</v>
      </c>
      <c r="Y23" s="22">
        <f t="shared" si="0"/>
        <v>6</v>
      </c>
    </row>
    <row r="24" spans="2:25" ht="15.75">
      <c r="B24" s="164"/>
      <c r="C24" s="165"/>
      <c r="D24" s="166" t="str">
        <f>soupiska!E30</f>
        <v>Šulc Michal</v>
      </c>
      <c r="E24" s="92">
        <f>VLOOKUP($D24,'Z01'!$C$11:$E$39,3,0)</f>
      </c>
      <c r="F24" s="92">
        <f>VLOOKUP($D24,'Z02'!$C$11:$E$39,3,0)</f>
      </c>
      <c r="G24" s="92">
        <f>VLOOKUP($D24,'Z03'!$C$11:$E$39,3,0)</f>
      </c>
      <c r="H24" s="92">
        <f>VLOOKUP($D24,'Z04'!$C$11:$E$39,3,0)</f>
      </c>
      <c r="I24" s="92">
        <f>VLOOKUP($D24,'Z05'!$C$11:$E$39,3,0)</f>
      </c>
      <c r="J24" s="92">
        <f>VLOOKUP($D24,'Z06'!$C$11:$E$39,3,0)</f>
      </c>
      <c r="K24" s="92">
        <f>VLOOKUP($D24,'Z07'!$C$11:$E$39,3,0)</f>
      </c>
      <c r="L24" s="92">
        <f>VLOOKUP($D24,'Z08'!$C$11:$E$39,3,0)</f>
      </c>
      <c r="M24" s="92">
        <f>VLOOKUP($D24,'Z09'!$C$11:$E$39,3,0)</f>
      </c>
      <c r="N24" s="92">
        <f>VLOOKUP($D24,'Z10'!$C$11:$E$39,3,0)</f>
      </c>
      <c r="O24" s="92">
        <f>VLOOKUP($D24,'Z11'!$C$11:$E$39,3,0)</f>
      </c>
      <c r="P24" s="92">
        <f>VLOOKUP($D24,'Z12'!$C$11:$E$39,3,0)</f>
      </c>
      <c r="Q24" s="92">
        <f>VLOOKUP($D24,'Z13'!$C$11:$E$39,3,0)</f>
      </c>
      <c r="R24" s="229">
        <f>VLOOKUP($D24,'Z14'!$C$11:$E$39,3,0)</f>
      </c>
      <c r="S24" s="92">
        <f>VLOOKUP($D24,'Z15'!$C$11:$E$39,3,0)</f>
      </c>
      <c r="T24" s="229">
        <f>VLOOKUP($D24,'Z16'!$C$11:$E$39,3,0)</f>
      </c>
      <c r="U24" s="92">
        <f>VLOOKUP($D24,'Z17'!$C$11:$E$39,3,0)</f>
      </c>
      <c r="V24" s="92">
        <f>VLOOKUP($D24,'Z18'!$C$11:$E$39,3,0)</f>
      </c>
      <c r="W24" s="167">
        <f>SUM(E24:V24)</f>
        <v>0</v>
      </c>
      <c r="Y24" s="22">
        <f t="shared" si="0"/>
        <v>0</v>
      </c>
    </row>
    <row r="25" spans="2:25" ht="16.5" thickBot="1">
      <c r="B25" s="164">
        <v>0</v>
      </c>
      <c r="C25" s="165"/>
      <c r="D25" s="166" t="str">
        <f>soupiska!E31</f>
        <v>Trojan Pavel</v>
      </c>
      <c r="E25" s="92">
        <f>VLOOKUP($D25,'Z01'!$C$11:$E$39,3,0)</f>
      </c>
      <c r="F25" s="92">
        <f>VLOOKUP($D25,'Z02'!$C$11:$E$39,3,0)</f>
      </c>
      <c r="G25" s="92">
        <f>VLOOKUP($D25,'Z03'!$C$11:$E$39,3,0)</f>
        <v>0</v>
      </c>
      <c r="H25" s="92">
        <f>VLOOKUP($D25,'Z04'!$C$11:$E$39,3,0)</f>
        <v>8</v>
      </c>
      <c r="I25" s="92">
        <f>VLOOKUP($D25,'Z05'!$C$11:$E$39,3,0)</f>
      </c>
      <c r="J25" s="92">
        <f>VLOOKUP($D25,'Z06'!$C$11:$E$39,3,0)</f>
        <v>2</v>
      </c>
      <c r="K25" s="92">
        <f>VLOOKUP($D25,'Z07'!$C$11:$E$39,3,0)</f>
      </c>
      <c r="L25" s="92">
        <f>VLOOKUP($D25,'Z08'!$C$11:$E$39,3,0)</f>
      </c>
      <c r="M25" s="92">
        <f>VLOOKUP($D25,'Z09'!$C$11:$E$39,3,0)</f>
        <v>0</v>
      </c>
      <c r="N25" s="92">
        <f>VLOOKUP($D25,'Z10'!$C$11:$E$39,3,0)</f>
      </c>
      <c r="O25" s="92">
        <f>VLOOKUP($D25,'Z11'!$C$11:$E$39,3,0)</f>
        <v>0</v>
      </c>
      <c r="P25" s="92">
        <f>VLOOKUP($D25,'Z12'!$C$11:$E$39,3,0)</f>
      </c>
      <c r="Q25" s="92">
        <f>VLOOKUP($D25,'Z13'!$C$11:$E$39,3,0)</f>
      </c>
      <c r="R25" s="92">
        <f>VLOOKUP($D25,'Z14'!$C$11:$E$39,3,0)</f>
      </c>
      <c r="S25" s="92">
        <f>VLOOKUP($D25,'Z15'!$C$11:$E$39,3,0)</f>
      </c>
      <c r="T25" s="92">
        <f>VLOOKUP($D25,'Z16'!$C$11:$E$39,3,0)</f>
      </c>
      <c r="U25" s="92">
        <f>VLOOKUP($D25,'Z17'!$C$11:$E$39,3,0)</f>
      </c>
      <c r="V25" s="92">
        <f>VLOOKUP($D25,'Z18'!$C$11:$E$39,3,0)</f>
      </c>
      <c r="W25" s="167">
        <f t="shared" si="1"/>
        <v>10</v>
      </c>
      <c r="Y25" s="22">
        <f t="shared" si="0"/>
        <v>8</v>
      </c>
    </row>
    <row r="26" spans="2:26" ht="16.5" thickBot="1">
      <c r="B26" s="168"/>
      <c r="C26" s="169"/>
      <c r="D26" s="170" t="s">
        <v>96</v>
      </c>
      <c r="E26" s="171">
        <f aca="true" t="shared" si="2" ref="E26:V26">SUM(E5:E25)</f>
        <v>82</v>
      </c>
      <c r="F26" s="171">
        <f t="shared" si="2"/>
        <v>73</v>
      </c>
      <c r="G26" s="171">
        <f t="shared" si="2"/>
        <v>67</v>
      </c>
      <c r="H26" s="172">
        <f t="shared" si="2"/>
        <v>92</v>
      </c>
      <c r="I26" s="172">
        <f t="shared" si="2"/>
        <v>82</v>
      </c>
      <c r="J26" s="171">
        <f t="shared" si="2"/>
        <v>59</v>
      </c>
      <c r="K26" s="171">
        <f t="shared" si="2"/>
        <v>85</v>
      </c>
      <c r="L26" s="171">
        <f t="shared" si="2"/>
        <v>65</v>
      </c>
      <c r="M26" s="171">
        <f t="shared" si="2"/>
        <v>88</v>
      </c>
      <c r="N26" s="171">
        <f t="shared" si="2"/>
        <v>56</v>
      </c>
      <c r="O26" s="171">
        <f t="shared" si="2"/>
        <v>62</v>
      </c>
      <c r="P26" s="171">
        <f t="shared" si="2"/>
        <v>0</v>
      </c>
      <c r="Q26" s="171">
        <f t="shared" si="2"/>
        <v>0</v>
      </c>
      <c r="R26" s="171">
        <f t="shared" si="2"/>
        <v>0</v>
      </c>
      <c r="S26" s="171">
        <f t="shared" si="2"/>
        <v>0</v>
      </c>
      <c r="T26" s="171">
        <f t="shared" si="2"/>
        <v>0</v>
      </c>
      <c r="U26" s="171">
        <f t="shared" si="2"/>
        <v>0</v>
      </c>
      <c r="V26" s="171">
        <f t="shared" si="2"/>
        <v>0</v>
      </c>
      <c r="W26" s="173">
        <f>SUM(E26:V26)</f>
        <v>811</v>
      </c>
      <c r="Z26" s="22">
        <f>MAX(E26:O26)</f>
        <v>92</v>
      </c>
    </row>
    <row r="27" spans="2:23" ht="16.5" thickBot="1">
      <c r="B27" s="53"/>
      <c r="C27" s="53"/>
      <c r="D27" s="53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W27" s="174"/>
    </row>
    <row r="28" spans="2:26" ht="16.5" thickBot="1">
      <c r="B28" s="168"/>
      <c r="C28" s="169"/>
      <c r="D28" s="170" t="s">
        <v>97</v>
      </c>
      <c r="E28" s="172">
        <f>VLOOKUP($D28,'Z01'!$C$11:$E$39,3,0)</f>
        <v>83</v>
      </c>
      <c r="F28" s="172">
        <f>VLOOKUP($D28,'Z02'!$C$11:$E$39,3,0)</f>
        <v>47</v>
      </c>
      <c r="G28" s="172">
        <f>VLOOKUP($D28,'Z03'!$C$11:$E$39,3,0)</f>
        <v>70</v>
      </c>
      <c r="H28" s="171">
        <f>VLOOKUP($D28,'Z04'!$C$11:$E$39,3,0)</f>
        <v>59</v>
      </c>
      <c r="I28" s="171">
        <f>VLOOKUP($D28,'Z05'!$C$11:$E$39,3,0)</f>
        <v>45</v>
      </c>
      <c r="J28" s="172">
        <f>VLOOKUP($D28,'Z06'!$C$11:$E$39,3,0)</f>
        <v>62</v>
      </c>
      <c r="K28" s="172">
        <f>VLOOKUP($D28,'Z07'!$C$11:$E$39,3,0)</f>
        <v>45</v>
      </c>
      <c r="L28" s="172">
        <f>VLOOKUP($D28,'Z08'!$C$11:$E$39,3,0)</f>
        <v>71</v>
      </c>
      <c r="M28" s="172">
        <f>VLOOKUP($D28,'Z09'!$C$11:$E$39,3,0)</f>
        <v>79</v>
      </c>
      <c r="N28" s="172">
        <f>VLOOKUP($D28,'Z10'!$C$11:$E$39,3,0)</f>
        <v>53</v>
      </c>
      <c r="O28" s="172">
        <f>VLOOKUP($D28,'Z11'!$C$11:$E$39,3,0)</f>
        <v>40</v>
      </c>
      <c r="P28" s="172">
        <f>VLOOKUP($D28,'Z12'!$C$11:$E$39,3,0)</f>
        <v>0</v>
      </c>
      <c r="Q28" s="172">
        <f>VLOOKUP($D28,'Z13'!$C$11:$E$39,3,0)</f>
        <v>0</v>
      </c>
      <c r="R28" s="172">
        <f>VLOOKUP($D28,'Z14'!$C$11:$E$39,3,0)</f>
        <v>0</v>
      </c>
      <c r="S28" s="172">
        <f>VLOOKUP($D28,'Z15'!$C$11:$E$39,3,0)</f>
        <v>0</v>
      </c>
      <c r="T28" s="172">
        <f>VLOOKUP($D28,'Z16'!$C$11:$E$39,3,0)</f>
        <v>0</v>
      </c>
      <c r="U28" s="172">
        <f>VLOOKUP($D28,'Z17'!$C$11:$E$39,3,0)</f>
        <v>0</v>
      </c>
      <c r="V28" s="172">
        <f>VLOOKUP($D28,'Z18'!$C$11:$E$39,3,0)</f>
        <v>0</v>
      </c>
      <c r="W28" s="175">
        <f>SUM(E28:V28)</f>
        <v>654</v>
      </c>
      <c r="Z28" s="22">
        <f>MAX(E28:O28)</f>
        <v>83</v>
      </c>
    </row>
    <row r="30" spans="5:15" ht="15">
      <c r="E30" s="22">
        <f>E26-E28</f>
        <v>-1</v>
      </c>
      <c r="F30" s="22">
        <f aca="true" t="shared" si="3" ref="F30:O30">F26-F28</f>
        <v>26</v>
      </c>
      <c r="G30" s="22">
        <f t="shared" si="3"/>
        <v>-3</v>
      </c>
      <c r="H30" s="22">
        <f t="shared" si="3"/>
        <v>33</v>
      </c>
      <c r="I30" s="22">
        <f t="shared" si="3"/>
        <v>37</v>
      </c>
      <c r="J30" s="22">
        <f t="shared" si="3"/>
        <v>-3</v>
      </c>
      <c r="K30" s="22">
        <f t="shared" si="3"/>
        <v>40</v>
      </c>
      <c r="L30" s="22">
        <f t="shared" si="3"/>
        <v>-6</v>
      </c>
      <c r="M30" s="22">
        <f t="shared" si="3"/>
        <v>9</v>
      </c>
      <c r="N30" s="22">
        <f t="shared" si="3"/>
        <v>3</v>
      </c>
      <c r="O30" s="22">
        <f t="shared" si="3"/>
        <v>22</v>
      </c>
    </row>
    <row r="32" ht="15.75" thickBot="1"/>
    <row r="33" spans="2:23" ht="15.75">
      <c r="B33" s="149"/>
      <c r="C33" s="150"/>
      <c r="D33" s="150"/>
      <c r="E33" s="150" t="s">
        <v>122</v>
      </c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234"/>
    </row>
    <row r="34" spans="2:26" ht="150" thickBot="1">
      <c r="B34" s="153" t="s">
        <v>32</v>
      </c>
      <c r="C34" s="154"/>
      <c r="D34" s="155" t="s">
        <v>33</v>
      </c>
      <c r="E34" s="156" t="str">
        <f>rozpis!H21</f>
        <v>Havlíčkův Brod</v>
      </c>
      <c r="F34" s="156" t="str">
        <f>rozpis!H22</f>
        <v>TJ Jiskra Nový Bydžov </v>
      </c>
      <c r="G34" s="156" t="str">
        <f>rozpis!H23</f>
        <v>Přelouč "B"</v>
      </c>
      <c r="H34" s="156" t="str">
        <f>rozpis!H24</f>
        <v>BK Pardubice B </v>
      </c>
      <c r="I34" s="156" t="str">
        <f>rozpis!H25</f>
        <v>Sokol Pardubice</v>
      </c>
      <c r="J34" s="156" t="str">
        <f>rozpis!H26</f>
        <v>BC Elephants Dobruška </v>
      </c>
      <c r="K34" s="156" t="str">
        <f>rozpis!H27</f>
        <v>Sokol Jilemnice </v>
      </c>
      <c r="L34" s="156" t="str">
        <f>rozpis!H28</f>
        <v>SKB Česká Třebová </v>
      </c>
      <c r="M34" s="156" t="str">
        <f>rozpis!H29</f>
        <v>TJ Svitavy "C" </v>
      </c>
      <c r="N34" s="156" t="str">
        <f>rozpis!H30</f>
        <v>SK Botas Skuteč </v>
      </c>
      <c r="O34" s="156" t="str">
        <f>rozpis!H31</f>
        <v>TJ Heřmanův Městec </v>
      </c>
      <c r="P34" s="156">
        <f>rozpis!H32</f>
        <v>0</v>
      </c>
      <c r="Q34" s="156">
        <f>rozpis!H33</f>
        <v>0</v>
      </c>
      <c r="R34" s="156">
        <f>rozpis!H34</f>
        <v>0</v>
      </c>
      <c r="S34" s="156" t="e">
        <f>rozpis!#REF!</f>
        <v>#REF!</v>
      </c>
      <c r="T34" s="156" t="e">
        <f>rozpis!#REF!</f>
        <v>#REF!</v>
      </c>
      <c r="U34" s="156" t="e">
        <f>rozpis!#REF!</f>
        <v>#REF!</v>
      </c>
      <c r="V34" s="232" t="e">
        <f>rozpis!#REF!</f>
        <v>#REF!</v>
      </c>
      <c r="W34" s="235" t="s">
        <v>96</v>
      </c>
      <c r="Y34" s="254" t="s">
        <v>413</v>
      </c>
      <c r="Z34" s="22" t="s">
        <v>210</v>
      </c>
    </row>
    <row r="35" spans="2:26" ht="15.75">
      <c r="B35" s="160">
        <v>5</v>
      </c>
      <c r="C35" s="161"/>
      <c r="D35" s="162" t="str">
        <f>soupiska!E11</f>
        <v>Čechovský Marek</v>
      </c>
      <c r="E35" s="231">
        <f>VLOOKUP($D35,'Z19'!$C$11:$E$39,3,0)</f>
        <v>23</v>
      </c>
      <c r="F35" s="231">
        <f>VLOOKUP($D35,'Z20'!$C$11:$E$39,3,0)</f>
      </c>
      <c r="G35" s="231">
        <f>VLOOKUP($D35,'Z21'!$C$11:$E$38,3,0)</f>
        <v>20</v>
      </c>
      <c r="H35" s="231">
        <f>VLOOKUP($D35,'Z22'!$C$11:$E$38,3,0)</f>
      </c>
      <c r="I35" s="231">
        <f>VLOOKUP($D35,'Z23'!$C$11:$E$38,3,0)</f>
      </c>
      <c r="J35" s="231">
        <f>VLOOKUP($D35,'Z24'!$C$11:$E$38,3,0)</f>
      </c>
      <c r="K35" s="231">
        <f>VLOOKUP($D35,'Z25'!$C$11:$E$38,3,0)</f>
      </c>
      <c r="L35" s="231">
        <f>VLOOKUP($D35,'Z26'!$C$11:$E$38,3,0)</f>
        <v>10</v>
      </c>
      <c r="M35" s="231">
        <f>VLOOKUP($D35,'Z27'!$C$11:$E$38,3,0)</f>
        <v>19</v>
      </c>
      <c r="N35" s="231">
        <f>VLOOKUP($D35,'Z28'!$C$11:$E$38,3,0)</f>
      </c>
      <c r="O35" s="231">
        <f>VLOOKUP($D35,'Z29'!$C$11:$E$38,3,0)</f>
        <v>15</v>
      </c>
      <c r="P35" s="92">
        <f>VLOOKUP($D35,'Z30'!$C$11:$E$38,3,0)</f>
      </c>
      <c r="Q35" s="92">
        <f>VLOOKUP($D35,'Z31'!$C$11:$E$38,3,0)</f>
      </c>
      <c r="R35" s="92">
        <f>VLOOKUP($D35,'Z32'!$C$11:$E$38,3,0)</f>
      </c>
      <c r="S35" s="92">
        <f>VLOOKUP($D35,'Z33'!$C$11:$E$38,3,0)</f>
      </c>
      <c r="T35" s="92">
        <f>VLOOKUP($D35,'Z34'!$C$11:$E$38,3,0)</f>
      </c>
      <c r="U35" s="92">
        <f>VLOOKUP($D35,'Z35'!$C$11:$E$38,3,0)</f>
      </c>
      <c r="V35" s="93">
        <f>VLOOKUP($D35,'Z36'!$C$11:$E$38,3,0)</f>
      </c>
      <c r="W35" s="236">
        <f>SUM(E35:V35)</f>
        <v>87</v>
      </c>
      <c r="Y35" s="22">
        <f aca="true" t="shared" si="4" ref="Y35:Y55">MAX(E35:O35)</f>
        <v>23</v>
      </c>
      <c r="Z35" s="22">
        <f>MAX(E35:O55)</f>
        <v>33</v>
      </c>
    </row>
    <row r="36" spans="2:25" ht="15.75">
      <c r="B36" s="164">
        <v>0</v>
      </c>
      <c r="C36" s="165"/>
      <c r="D36" s="166" t="str">
        <f>soupiska!E12</f>
        <v>Dostál Radek</v>
      </c>
      <c r="E36" s="231">
        <f>VLOOKUP($D36,'Z19'!$C$11:$E$39,3,0)</f>
      </c>
      <c r="F36" s="231">
        <f>VLOOKUP($D36,'Z20'!$C$11:$E$39,3,0)</f>
      </c>
      <c r="G36" s="231">
        <f>VLOOKUP($D36,'Z21'!$C$11:$E$38,3,0)</f>
      </c>
      <c r="H36" s="231">
        <f>VLOOKUP($D36,'Z22'!$C$11:$E$38,3,0)</f>
      </c>
      <c r="I36" s="231">
        <f>VLOOKUP($D36,'Z23'!$C$11:$E$38,3,0)</f>
      </c>
      <c r="J36" s="231">
        <f>VLOOKUP($D36,'Z24'!$C$11:$E$38,3,0)</f>
      </c>
      <c r="K36" s="231">
        <f>VLOOKUP($D36,'Z25'!$C$11:$E$38,3,0)</f>
      </c>
      <c r="L36" s="231">
        <f>VLOOKUP($D36,'Z26'!$C$11:$E$38,3,0)</f>
      </c>
      <c r="M36" s="231">
        <f>VLOOKUP($D36,'Z27'!$C$11:$E$38,3,0)</f>
      </c>
      <c r="N36" s="231">
        <f>VLOOKUP($D36,'Z28'!$C$11:$E$38,3,0)</f>
      </c>
      <c r="O36" s="231">
        <f>VLOOKUP($D36,'Z29'!$C$11:$E$38,3,0)</f>
      </c>
      <c r="P36" s="92">
        <f>VLOOKUP($D36,'Z30'!$C$11:$E$38,3,0)</f>
      </c>
      <c r="Q36" s="92">
        <f>VLOOKUP($D36,'Z31'!$C$11:$E$38,3,0)</f>
      </c>
      <c r="R36" s="92">
        <f>VLOOKUP($D36,'Z32'!$C$11:$E$38,3,0)</f>
      </c>
      <c r="S36" s="92">
        <f>VLOOKUP($D36,'Z33'!$C$11:$E$38,3,0)</f>
      </c>
      <c r="T36" s="92">
        <f>VLOOKUP($D36,'Z34'!$C$11:$E$38,3,0)</f>
      </c>
      <c r="U36" s="92">
        <f>VLOOKUP($D36,'Z35'!$C$11:$E$38,3,0)</f>
      </c>
      <c r="V36" s="93">
        <f>VLOOKUP($D36,'Z36'!$C$11:$E$38,3,0)</f>
      </c>
      <c r="W36" s="237">
        <f>SUM(E36:V36)</f>
        <v>0</v>
      </c>
      <c r="Y36" s="22">
        <f t="shared" si="4"/>
        <v>0</v>
      </c>
    </row>
    <row r="37" spans="2:25" ht="15.75">
      <c r="B37" s="164">
        <v>0</v>
      </c>
      <c r="C37" s="165"/>
      <c r="D37" s="166" t="str">
        <f>soupiska!E13</f>
        <v>Ducháček Ludvík</v>
      </c>
      <c r="E37" s="231">
        <f>VLOOKUP($D37,'Z19'!$C$11:$E$39,3,0)</f>
      </c>
      <c r="F37" s="231">
        <f>VLOOKUP($D37,'Z20'!$C$11:$E$39,3,0)</f>
      </c>
      <c r="G37" s="231">
        <f>VLOOKUP($D37,'Z21'!$C$11:$E$38,3,0)</f>
      </c>
      <c r="H37" s="231">
        <f>VLOOKUP($D37,'Z22'!$C$11:$E$38,3,0)</f>
      </c>
      <c r="I37" s="231">
        <f>VLOOKUP($D37,'Z23'!$C$11:$E$38,3,0)</f>
      </c>
      <c r="J37" s="231">
        <f>VLOOKUP($D37,'Z24'!$C$11:$E$38,3,0)</f>
      </c>
      <c r="K37" s="231">
        <f>VLOOKUP($D37,'Z25'!$C$11:$E$38,3,0)</f>
      </c>
      <c r="L37" s="231">
        <f>VLOOKUP($D37,'Z26'!$C$11:$E$38,3,0)</f>
      </c>
      <c r="M37" s="231">
        <f>VLOOKUP($D37,'Z27'!$C$11:$E$38,3,0)</f>
      </c>
      <c r="N37" s="231">
        <f>VLOOKUP($D37,'Z28'!$C$11:$E$38,3,0)</f>
      </c>
      <c r="O37" s="231">
        <f>VLOOKUP($D37,'Z29'!$C$11:$E$38,3,0)</f>
      </c>
      <c r="P37" s="92">
        <f>VLOOKUP($D37,'Z30'!$C$11:$E$38,3,0)</f>
      </c>
      <c r="Q37" s="92">
        <f>VLOOKUP($D37,'Z31'!$C$11:$E$38,3,0)</f>
      </c>
      <c r="R37" s="92">
        <f>VLOOKUP($D37,'Z32'!$C$11:$E$38,3,0)</f>
      </c>
      <c r="S37" s="92">
        <f>VLOOKUP($D37,'Z33'!$C$11:$E$38,3,0)</f>
      </c>
      <c r="T37" s="92">
        <f>VLOOKUP($D37,'Z34'!$C$11:$E$38,3,0)</f>
      </c>
      <c r="U37" s="92">
        <f>VLOOKUP($D37,'Z35'!$C$11:$E$38,3,0)</f>
      </c>
      <c r="V37" s="93">
        <f>VLOOKUP($D37,'Z36'!$C$11:$E$38,3,0)</f>
      </c>
      <c r="W37" s="237">
        <f aca="true" t="shared" si="5" ref="W37:W55">SUM(E37:V37)</f>
        <v>0</v>
      </c>
      <c r="Y37" s="22">
        <f t="shared" si="4"/>
        <v>0</v>
      </c>
    </row>
    <row r="38" spans="2:25" ht="15.75">
      <c r="B38" s="164">
        <v>4</v>
      </c>
      <c r="C38" s="165"/>
      <c r="D38" s="166" t="str">
        <f>soupiska!E14</f>
        <v>Dvořák Milan</v>
      </c>
      <c r="E38" s="231">
        <f>VLOOKUP($D38,'Z19'!$C$11:$E$39,3,0)</f>
      </c>
      <c r="F38" s="231">
        <f>VLOOKUP($D38,'Z20'!$C$11:$E$39,3,0)</f>
        <v>6</v>
      </c>
      <c r="G38" s="231">
        <f>VLOOKUP($D38,'Z21'!$C$11:$E$38,3,0)</f>
        <v>0</v>
      </c>
      <c r="H38" s="231">
        <f>VLOOKUP($D38,'Z22'!$C$11:$E$38,3,0)</f>
      </c>
      <c r="I38" s="231">
        <f>VLOOKUP($D38,'Z23'!$C$11:$E$38,3,0)</f>
      </c>
      <c r="J38" s="231">
        <f>VLOOKUP($D38,'Z24'!$C$11:$E$38,3,0)</f>
        <v>5</v>
      </c>
      <c r="K38" s="231">
        <f>VLOOKUP($D38,'Z25'!$C$11:$E$38,3,0)</f>
        <v>6</v>
      </c>
      <c r="L38" s="231">
        <f>VLOOKUP($D38,'Z26'!$C$11:$E$38,3,0)</f>
        <v>4</v>
      </c>
      <c r="M38" s="231">
        <f>VLOOKUP($D38,'Z27'!$C$11:$E$38,3,0)</f>
        <v>0</v>
      </c>
      <c r="N38" s="231">
        <f>VLOOKUP($D38,'Z28'!$C$11:$E$38,3,0)</f>
        <v>0</v>
      </c>
      <c r="O38" s="231">
        <f>VLOOKUP($D38,'Z29'!$C$11:$E$38,3,0)</f>
        <v>8</v>
      </c>
      <c r="P38" s="92">
        <f>VLOOKUP($D38,'Z30'!$C$11:$E$38,3,0)</f>
      </c>
      <c r="Q38" s="92">
        <f>VLOOKUP($D38,'Z31'!$C$11:$E$38,3,0)</f>
      </c>
      <c r="R38" s="92">
        <f>VLOOKUP($D38,'Z32'!$C$11:$E$38,3,0)</f>
      </c>
      <c r="S38" s="92">
        <f>VLOOKUP($D38,'Z33'!$C$11:$E$38,3,0)</f>
      </c>
      <c r="T38" s="92">
        <f>VLOOKUP($D38,'Z34'!$C$11:$E$38,3,0)</f>
      </c>
      <c r="U38" s="92">
        <f>VLOOKUP($D38,'Z35'!$C$11:$E$38,3,0)</f>
      </c>
      <c r="V38" s="93">
        <f>VLOOKUP($D38,'Z36'!$C$11:$E$38,3,0)</f>
      </c>
      <c r="W38" s="237">
        <f t="shared" si="5"/>
        <v>29</v>
      </c>
      <c r="Y38" s="22">
        <f t="shared" si="4"/>
        <v>8</v>
      </c>
    </row>
    <row r="39" spans="2:25" ht="15.75">
      <c r="B39" s="164">
        <v>0</v>
      </c>
      <c r="C39" s="165"/>
      <c r="D39" s="166" t="str">
        <f>soupiska!E15</f>
        <v>Fiksa Ondřej</v>
      </c>
      <c r="E39" s="231">
        <f>VLOOKUP($D39,'Z19'!$C$11:$E$39,3,0)</f>
        <v>6</v>
      </c>
      <c r="F39" s="231">
        <f>VLOOKUP($D39,'Z20'!$C$11:$E$39,3,0)</f>
        <v>9</v>
      </c>
      <c r="G39" s="231">
        <f>VLOOKUP($D39,'Z21'!$C$11:$E$38,3,0)</f>
        <v>19</v>
      </c>
      <c r="H39" s="231">
        <f>VLOOKUP($D39,'Z22'!$C$11:$E$38,3,0)</f>
        <v>25</v>
      </c>
      <c r="I39" s="231">
        <f>VLOOKUP($D39,'Z23'!$C$11:$E$38,3,0)</f>
        <v>21</v>
      </c>
      <c r="J39" s="231">
        <f>VLOOKUP($D39,'Z24'!$C$11:$E$38,3,0)</f>
        <v>8</v>
      </c>
      <c r="K39" s="231">
        <f>VLOOKUP($D39,'Z25'!$C$11:$E$38,3,0)</f>
        <v>20</v>
      </c>
      <c r="L39" s="231">
        <f>VLOOKUP($D39,'Z26'!$C$11:$E$38,3,0)</f>
        <v>23</v>
      </c>
      <c r="M39" s="231">
        <f>VLOOKUP($D39,'Z27'!$C$11:$E$38,3,0)</f>
        <v>20</v>
      </c>
      <c r="N39" s="231">
        <f>VLOOKUP($D39,'Z28'!$C$11:$E$38,3,0)</f>
        <v>13</v>
      </c>
      <c r="O39" s="231">
        <f>VLOOKUP($D39,'Z29'!$C$11:$E$38,3,0)</f>
        <v>18</v>
      </c>
      <c r="P39" s="92">
        <f>VLOOKUP($D39,'Z30'!$C$11:$E$38,3,0)</f>
      </c>
      <c r="Q39" s="92">
        <f>VLOOKUP($D39,'Z31'!$C$11:$E$38,3,0)</f>
      </c>
      <c r="R39" s="92">
        <f>VLOOKUP($D39,'Z32'!$C$11:$E$38,3,0)</f>
      </c>
      <c r="S39" s="92">
        <f>VLOOKUP($D39,'Z33'!$C$11:$E$38,3,0)</f>
      </c>
      <c r="T39" s="92">
        <f>VLOOKUP($D39,'Z34'!$C$11:$E$38,3,0)</f>
      </c>
      <c r="U39" s="92">
        <f>VLOOKUP($D39,'Z35'!$C$11:$E$38,3,0)</f>
      </c>
      <c r="V39" s="93">
        <f>VLOOKUP($D39,'Z36'!$C$11:$E$38,3,0)</f>
      </c>
      <c r="W39" s="237">
        <f t="shared" si="5"/>
        <v>182</v>
      </c>
      <c r="Y39" s="22">
        <f t="shared" si="4"/>
        <v>25</v>
      </c>
    </row>
    <row r="40" spans="2:25" ht="15.75">
      <c r="B40" s="164">
        <v>0</v>
      </c>
      <c r="C40" s="165"/>
      <c r="D40" s="166" t="str">
        <f>soupiska!E16</f>
        <v>Hedvičák Jaroslav</v>
      </c>
      <c r="E40" s="231">
        <f>VLOOKUP($D40,'Z19'!$C$11:$E$39,3,0)</f>
      </c>
      <c r="F40" s="231">
        <f>VLOOKUP($D40,'Z20'!$C$11:$E$39,3,0)</f>
        <v>15</v>
      </c>
      <c r="G40" s="231">
        <f>VLOOKUP($D40,'Z21'!$C$11:$E$38,3,0)</f>
        <v>19</v>
      </c>
      <c r="H40" s="231">
        <f>VLOOKUP($D40,'Z22'!$C$11:$E$38,3,0)</f>
        <v>28</v>
      </c>
      <c r="I40" s="231">
        <f>VLOOKUP($D40,'Z23'!$C$11:$E$38,3,0)</f>
        <v>13</v>
      </c>
      <c r="J40" s="231">
        <f>VLOOKUP($D40,'Z24'!$C$11:$E$38,3,0)</f>
      </c>
      <c r="K40" s="231">
        <f>VLOOKUP($D40,'Z25'!$C$11:$E$38,3,0)</f>
      </c>
      <c r="L40" s="231">
        <f>VLOOKUP($D40,'Z26'!$C$11:$E$38,3,0)</f>
        <v>11</v>
      </c>
      <c r="M40" s="231">
        <f>VLOOKUP($D40,'Z27'!$C$11:$E$38,3,0)</f>
        <v>15</v>
      </c>
      <c r="N40" s="231">
        <f>VLOOKUP($D40,'Z28'!$C$11:$E$38,3,0)</f>
        <v>16</v>
      </c>
      <c r="O40" s="231">
        <f>VLOOKUP($D40,'Z29'!$C$11:$E$38,3,0)</f>
        <v>14</v>
      </c>
      <c r="P40" s="92">
        <f>VLOOKUP($D40,'Z30'!$C$11:$E$38,3,0)</f>
      </c>
      <c r="Q40" s="92">
        <f>VLOOKUP($D40,'Z31'!$C$11:$E$38,3,0)</f>
      </c>
      <c r="R40" s="92">
        <f>VLOOKUP($D40,'Z32'!$C$11:$E$38,3,0)</f>
      </c>
      <c r="S40" s="92">
        <f>VLOOKUP($D40,'Z33'!$C$11:$E$38,3,0)</f>
      </c>
      <c r="T40" s="92">
        <f>VLOOKUP($D40,'Z34'!$C$11:$E$38,3,0)</f>
      </c>
      <c r="U40" s="92">
        <f>VLOOKUP($D40,'Z35'!$C$11:$E$38,3,0)</f>
      </c>
      <c r="V40" s="93">
        <f>VLOOKUP($D40,'Z36'!$C$11:$E$38,3,0)</f>
      </c>
      <c r="W40" s="237">
        <f t="shared" si="5"/>
        <v>131</v>
      </c>
      <c r="Y40" s="22">
        <f t="shared" si="4"/>
        <v>28</v>
      </c>
    </row>
    <row r="41" spans="2:25" ht="15.75">
      <c r="B41" s="164">
        <v>10</v>
      </c>
      <c r="C41" s="165"/>
      <c r="D41" s="166" t="str">
        <f>soupiska!E17</f>
        <v>Krontorád Pavel</v>
      </c>
      <c r="E41" s="231">
        <f>VLOOKUP($D41,'Z19'!$C$11:$E$39,3,0)</f>
      </c>
      <c r="F41" s="231">
        <f>VLOOKUP($D41,'Z20'!$C$11:$E$39,3,0)</f>
      </c>
      <c r="G41" s="231">
        <f>VLOOKUP($D41,'Z21'!$C$11:$E$38,3,0)</f>
      </c>
      <c r="H41" s="231">
        <f>VLOOKUP($D41,'Z22'!$C$11:$E$38,3,0)</f>
      </c>
      <c r="I41" s="231">
        <f>VLOOKUP($D41,'Z23'!$C$11:$E$38,3,0)</f>
        <v>7</v>
      </c>
      <c r="J41" s="231">
        <f>VLOOKUP($D41,'Z24'!$C$11:$E$38,3,0)</f>
        <v>7</v>
      </c>
      <c r="K41" s="231">
        <f>VLOOKUP($D41,'Z25'!$C$11:$E$38,3,0)</f>
      </c>
      <c r="L41" s="231">
        <f>VLOOKUP($D41,'Z26'!$C$11:$E$38,3,0)</f>
        <v>0</v>
      </c>
      <c r="M41" s="231">
        <f>VLOOKUP($D41,'Z27'!$C$11:$E$38,3,0)</f>
      </c>
      <c r="N41" s="231">
        <f>VLOOKUP($D41,'Z28'!$C$11:$E$38,3,0)</f>
        <v>12</v>
      </c>
      <c r="O41" s="231">
        <f>VLOOKUP($D41,'Z29'!$C$11:$E$38,3,0)</f>
        <v>14</v>
      </c>
      <c r="P41" s="92">
        <f>VLOOKUP($D41,'Z30'!$C$11:$E$38,3,0)</f>
      </c>
      <c r="Q41" s="92">
        <f>VLOOKUP($D41,'Z31'!$C$11:$E$38,3,0)</f>
      </c>
      <c r="R41" s="92">
        <f>VLOOKUP($D41,'Z32'!$C$11:$E$38,3,0)</f>
      </c>
      <c r="S41" s="92">
        <f>VLOOKUP($D41,'Z33'!$C$11:$E$38,3,0)</f>
      </c>
      <c r="T41" s="92">
        <f>VLOOKUP($D41,'Z34'!$C$11:$E$38,3,0)</f>
      </c>
      <c r="U41" s="92">
        <f>VLOOKUP($D41,'Z35'!$C$11:$E$38,3,0)</f>
      </c>
      <c r="V41" s="93">
        <f>VLOOKUP($D41,'Z36'!$C$11:$E$38,3,0)</f>
      </c>
      <c r="W41" s="237">
        <f t="shared" si="5"/>
        <v>40</v>
      </c>
      <c r="Y41" s="22">
        <f t="shared" si="4"/>
        <v>14</v>
      </c>
    </row>
    <row r="42" spans="2:25" ht="15.75">
      <c r="B42" s="164">
        <v>7</v>
      </c>
      <c r="C42" s="165"/>
      <c r="D42" s="166" t="str">
        <f>soupiska!E18</f>
        <v>Krontorád Vít</v>
      </c>
      <c r="E42" s="231">
        <f>VLOOKUP($D42,'Z19'!$C$11:$E$39,3,0)</f>
        <v>21</v>
      </c>
      <c r="F42" s="231">
        <f>VLOOKUP($D42,'Z20'!$C$11:$E$39,3,0)</f>
        <v>7</v>
      </c>
      <c r="G42" s="231">
        <f>VLOOKUP($D42,'Z21'!$C$11:$E$38,3,0)</f>
      </c>
      <c r="H42" s="231">
        <f>VLOOKUP($D42,'Z22'!$C$11:$E$38,3,0)</f>
      </c>
      <c r="I42" s="231">
        <f>VLOOKUP($D42,'Z23'!$C$11:$E$38,3,0)</f>
        <v>29</v>
      </c>
      <c r="J42" s="231">
        <f>VLOOKUP($D42,'Z24'!$C$11:$E$38,3,0)</f>
        <v>11</v>
      </c>
      <c r="K42" s="231">
        <f>VLOOKUP($D42,'Z25'!$C$11:$E$38,3,0)</f>
        <v>22</v>
      </c>
      <c r="L42" s="231">
        <f>VLOOKUP($D42,'Z26'!$C$11:$E$38,3,0)</f>
        <v>10</v>
      </c>
      <c r="M42" s="231">
        <f>VLOOKUP($D42,'Z27'!$C$11:$E$38,3,0)</f>
        <v>24</v>
      </c>
      <c r="N42" s="231">
        <f>VLOOKUP($D42,'Z28'!$C$11:$E$38,3,0)</f>
        <v>33</v>
      </c>
      <c r="O42" s="231">
        <f>VLOOKUP($D42,'Z29'!$C$11:$E$38,3,0)</f>
        <v>23</v>
      </c>
      <c r="P42" s="92">
        <f>VLOOKUP($D42,'Z30'!$C$11:$E$38,3,0)</f>
      </c>
      <c r="Q42" s="92">
        <f>VLOOKUP($D42,'Z31'!$C$11:$E$38,3,0)</f>
      </c>
      <c r="R42" s="92">
        <f>VLOOKUP($D42,'Z32'!$C$11:$E$38,3,0)</f>
      </c>
      <c r="S42" s="92">
        <f>VLOOKUP($D42,'Z33'!$C$11:$E$38,3,0)</f>
      </c>
      <c r="T42" s="92">
        <f>VLOOKUP($D42,'Z34'!$C$11:$E$38,3,0)</f>
      </c>
      <c r="U42" s="92">
        <f>VLOOKUP($D42,'Z35'!$C$11:$E$38,3,0)</f>
      </c>
      <c r="V42" s="93">
        <f>VLOOKUP($D42,'Z36'!$C$11:$E$38,3,0)</f>
      </c>
      <c r="W42" s="237">
        <f t="shared" si="5"/>
        <v>180</v>
      </c>
      <c r="Y42" s="22">
        <f t="shared" si="4"/>
        <v>33</v>
      </c>
    </row>
    <row r="43" spans="2:25" ht="15.75">
      <c r="B43" s="164">
        <v>6</v>
      </c>
      <c r="C43" s="165"/>
      <c r="D43" s="166" t="str">
        <f>soupiska!E19</f>
        <v>Krška Josef</v>
      </c>
      <c r="E43" s="231">
        <f>VLOOKUP($D43,'Z19'!$C$11:$E$39,3,0)</f>
      </c>
      <c r="F43" s="231">
        <f>VLOOKUP($D43,'Z20'!$C$11:$E$39,3,0)</f>
      </c>
      <c r="G43" s="231">
        <f>VLOOKUP($D43,'Z21'!$C$11:$E$38,3,0)</f>
      </c>
      <c r="H43" s="231">
        <f>VLOOKUP($D43,'Z22'!$C$11:$E$38,3,0)</f>
      </c>
      <c r="I43" s="231">
        <f>VLOOKUP($D43,'Z23'!$C$11:$E$38,3,0)</f>
      </c>
      <c r="J43" s="231">
        <f>VLOOKUP($D43,'Z24'!$C$11:$E$38,3,0)</f>
      </c>
      <c r="K43" s="231">
        <f>VLOOKUP($D43,'Z25'!$C$11:$E$38,3,0)</f>
      </c>
      <c r="L43" s="231">
        <f>VLOOKUP($D43,'Z26'!$C$11:$E$38,3,0)</f>
      </c>
      <c r="M43" s="231">
        <f>VLOOKUP($D43,'Z27'!$C$11:$E$38,3,0)</f>
      </c>
      <c r="N43" s="231">
        <f>VLOOKUP($D43,'Z28'!$C$11:$E$38,3,0)</f>
      </c>
      <c r="O43" s="231">
        <f>VLOOKUP($D43,'Z29'!$C$11:$E$38,3,0)</f>
      </c>
      <c r="P43" s="92">
        <f>VLOOKUP($D43,'Z30'!$C$11:$E$38,3,0)</f>
      </c>
      <c r="Q43" s="92">
        <f>VLOOKUP($D43,'Z31'!$C$11:$E$38,3,0)</f>
      </c>
      <c r="R43" s="92">
        <f>VLOOKUP($D43,'Z32'!$C$11:$E$38,3,0)</f>
      </c>
      <c r="S43" s="92">
        <f>VLOOKUP($D43,'Z33'!$C$11:$E$38,3,0)</f>
      </c>
      <c r="T43" s="92">
        <f>VLOOKUP($D43,'Z34'!$C$11:$E$38,3,0)</f>
      </c>
      <c r="U43" s="92">
        <f>VLOOKUP($D43,'Z35'!$C$11:$E$38,3,0)</f>
      </c>
      <c r="V43" s="93">
        <f>VLOOKUP($D43,'Z36'!$C$11:$E$38,3,0)</f>
      </c>
      <c r="W43" s="237">
        <f t="shared" si="5"/>
        <v>0</v>
      </c>
      <c r="Y43" s="22">
        <f t="shared" si="4"/>
        <v>0</v>
      </c>
    </row>
    <row r="44" spans="2:25" ht="15.75">
      <c r="B44" s="164">
        <v>13</v>
      </c>
      <c r="C44" s="165"/>
      <c r="D44" s="166" t="str">
        <f>soupiska!E20</f>
        <v>Maca Radek</v>
      </c>
      <c r="E44" s="231">
        <f>VLOOKUP($D44,'Z19'!$C$11:$E$39,3,0)</f>
        <v>9</v>
      </c>
      <c r="F44" s="231">
        <f>VLOOKUP($D44,'Z20'!$C$11:$E$39,3,0)</f>
        <v>3</v>
      </c>
      <c r="G44" s="231">
        <f>VLOOKUP($D44,'Z21'!$C$11:$E$38,3,0)</f>
        <v>0</v>
      </c>
      <c r="H44" s="231">
        <f>VLOOKUP($D44,'Z22'!$C$11:$E$38,3,0)</f>
        <v>4</v>
      </c>
      <c r="I44" s="231">
        <f>VLOOKUP($D44,'Z23'!$C$11:$E$38,3,0)</f>
      </c>
      <c r="J44" s="231">
        <f>VLOOKUP($D44,'Z24'!$C$11:$E$38,3,0)</f>
      </c>
      <c r="K44" s="231">
        <f>VLOOKUP($D44,'Z25'!$C$11:$E$38,3,0)</f>
      </c>
      <c r="L44" s="231">
        <f>VLOOKUP($D44,'Z26'!$C$11:$E$38,3,0)</f>
      </c>
      <c r="M44" s="231">
        <f>VLOOKUP($D44,'Z27'!$C$11:$E$38,3,0)</f>
      </c>
      <c r="N44" s="231">
        <f>VLOOKUP($D44,'Z28'!$C$11:$E$38,3,0)</f>
      </c>
      <c r="O44" s="231">
        <f>VLOOKUP($D44,'Z29'!$C$11:$E$38,3,0)</f>
      </c>
      <c r="P44" s="92">
        <f>VLOOKUP($D44,'Z30'!$C$11:$E$38,3,0)</f>
      </c>
      <c r="Q44" s="92">
        <f>VLOOKUP($D44,'Z31'!$C$11:$E$38,3,0)</f>
      </c>
      <c r="R44" s="92">
        <f>VLOOKUP($D44,'Z32'!$C$11:$E$38,3,0)</f>
      </c>
      <c r="S44" s="92">
        <f>VLOOKUP($D44,'Z33'!$C$11:$E$38,3,0)</f>
      </c>
      <c r="T44" s="92">
        <f>VLOOKUP($D44,'Z34'!$C$11:$E$38,3,0)</f>
      </c>
      <c r="U44" s="92">
        <f>VLOOKUP($D44,'Z35'!$C$11:$E$38,3,0)</f>
      </c>
      <c r="V44" s="93">
        <f>VLOOKUP($D44,'Z36'!$C$11:$E$38,3,0)</f>
      </c>
      <c r="W44" s="237">
        <f t="shared" si="5"/>
        <v>16</v>
      </c>
      <c r="Y44" s="22">
        <f t="shared" si="4"/>
        <v>9</v>
      </c>
    </row>
    <row r="45" spans="2:25" ht="15.75">
      <c r="B45" s="164">
        <v>0</v>
      </c>
      <c r="C45" s="165"/>
      <c r="D45" s="166" t="str">
        <f>soupiska!E21</f>
        <v>Müller Tomáš</v>
      </c>
      <c r="E45" s="231">
        <f>VLOOKUP($D45,'Z19'!$C$11:$E$39,3,0)</f>
      </c>
      <c r="F45" s="231">
        <f>VLOOKUP($D45,'Z20'!$C$11:$E$39,3,0)</f>
      </c>
      <c r="G45" s="231">
        <f>VLOOKUP($D45,'Z21'!$C$11:$E$38,3,0)</f>
      </c>
      <c r="H45" s="231">
        <f>VLOOKUP($D45,'Z22'!$C$11:$E$38,3,0)</f>
      </c>
      <c r="I45" s="231">
        <f>VLOOKUP($D45,'Z23'!$C$11:$E$38,3,0)</f>
      </c>
      <c r="J45" s="231">
        <f>VLOOKUP($D45,'Z24'!$C$11:$E$38,3,0)</f>
      </c>
      <c r="K45" s="231">
        <f>VLOOKUP($D45,'Z25'!$C$11:$E$38,3,0)</f>
      </c>
      <c r="L45" s="231">
        <f>VLOOKUP($D45,'Z26'!$C$11:$E$38,3,0)</f>
      </c>
      <c r="M45" s="231">
        <f>VLOOKUP($D45,'Z27'!$C$11:$E$38,3,0)</f>
      </c>
      <c r="N45" s="231">
        <f>VLOOKUP($D45,'Z28'!$C$11:$E$38,3,0)</f>
      </c>
      <c r="O45" s="231">
        <f>VLOOKUP($D45,'Z29'!$C$11:$E$38,3,0)</f>
      </c>
      <c r="P45" s="92">
        <f>VLOOKUP($D45,'Z30'!$C$11:$E$38,3,0)</f>
      </c>
      <c r="Q45" s="92">
        <f>VLOOKUP($D45,'Z31'!$C$11:$E$38,3,0)</f>
      </c>
      <c r="R45" s="92">
        <f>VLOOKUP($D45,'Z32'!$C$11:$E$38,3,0)</f>
      </c>
      <c r="S45" s="92">
        <f>VLOOKUP($D45,'Z33'!$C$11:$E$38,3,0)</f>
      </c>
      <c r="T45" s="92">
        <f>VLOOKUP($D45,'Z34'!$C$11:$E$38,3,0)</f>
      </c>
      <c r="U45" s="92">
        <f>VLOOKUP($D45,'Z35'!$C$11:$E$38,3,0)</f>
      </c>
      <c r="V45" s="93">
        <f>VLOOKUP($D45,'Z36'!$C$11:$E$38,3,0)</f>
      </c>
      <c r="W45" s="237">
        <f t="shared" si="5"/>
        <v>0</v>
      </c>
      <c r="Y45" s="22">
        <f t="shared" si="4"/>
        <v>0</v>
      </c>
    </row>
    <row r="46" spans="2:25" ht="15.75">
      <c r="B46" s="164">
        <v>0</v>
      </c>
      <c r="C46" s="165"/>
      <c r="D46" s="166" t="str">
        <f>soupiska!E22</f>
        <v>Müller Petr</v>
      </c>
      <c r="E46" s="231">
        <f>VLOOKUP($D46,'Z19'!$C$11:$E$39,3,0)</f>
      </c>
      <c r="F46" s="231">
        <f>VLOOKUP($D46,'Z20'!$C$11:$E$39,3,0)</f>
      </c>
      <c r="G46" s="231">
        <f>VLOOKUP($D46,'Z21'!$C$11:$E$38,3,0)</f>
      </c>
      <c r="H46" s="231">
        <f>VLOOKUP($D46,'Z22'!$C$11:$E$38,3,0)</f>
      </c>
      <c r="I46" s="231">
        <f>VLOOKUP($D46,'Z23'!$C$11:$E$38,3,0)</f>
        <v>8</v>
      </c>
      <c r="J46" s="231">
        <f>VLOOKUP($D46,'Z24'!$C$11:$E$38,3,0)</f>
      </c>
      <c r="K46" s="231">
        <f>VLOOKUP($D46,'Z25'!$C$11:$E$38,3,0)</f>
      </c>
      <c r="L46" s="231">
        <f>VLOOKUP($D46,'Z26'!$C$11:$E$38,3,0)</f>
      </c>
      <c r="M46" s="231">
        <f>VLOOKUP($D46,'Z27'!$C$11:$E$38,3,0)</f>
      </c>
      <c r="N46" s="231">
        <f>VLOOKUP($D46,'Z28'!$C$11:$E$38,3,0)</f>
      </c>
      <c r="O46" s="231">
        <f>VLOOKUP($D46,'Z29'!$C$11:$E$38,3,0)</f>
      </c>
      <c r="P46" s="92">
        <f>VLOOKUP($D46,'Z30'!$C$11:$E$38,3,0)</f>
      </c>
      <c r="Q46" s="92">
        <f>VLOOKUP($D46,'Z31'!$C$11:$E$38,3,0)</f>
      </c>
      <c r="R46" s="92">
        <f>VLOOKUP($D46,'Z32'!$C$11:$E$38,3,0)</f>
      </c>
      <c r="S46" s="92">
        <f>VLOOKUP($D46,'Z33'!$C$11:$E$38,3,0)</f>
      </c>
      <c r="T46" s="92">
        <f>VLOOKUP($D46,'Z34'!$C$11:$E$38,3,0)</f>
      </c>
      <c r="U46" s="92">
        <f>VLOOKUP($D46,'Z35'!$C$11:$E$38,3,0)</f>
      </c>
      <c r="V46" s="93">
        <f>VLOOKUP($D46,'Z36'!$C$11:$E$38,3,0)</f>
      </c>
      <c r="W46" s="237">
        <f t="shared" si="5"/>
        <v>8</v>
      </c>
      <c r="Y46" s="22">
        <f t="shared" si="4"/>
        <v>8</v>
      </c>
    </row>
    <row r="47" spans="2:25" ht="15.75">
      <c r="B47" s="164">
        <v>16</v>
      </c>
      <c r="C47" s="165"/>
      <c r="D47" s="166" t="str">
        <f>soupiska!E23</f>
        <v>Nepustil Petr</v>
      </c>
      <c r="E47" s="231">
        <f>VLOOKUP($D47,'Z19'!$C$11:$E$39,3,0)</f>
        <v>6</v>
      </c>
      <c r="F47" s="231">
        <f>VLOOKUP($D47,'Z20'!$C$11:$E$39,3,0)</f>
        <v>9</v>
      </c>
      <c r="G47" s="231">
        <f>VLOOKUP($D47,'Z21'!$C$11:$E$38,3,0)</f>
        <v>11</v>
      </c>
      <c r="H47" s="231">
        <f>VLOOKUP($D47,'Z22'!$C$11:$E$38,3,0)</f>
        <v>12</v>
      </c>
      <c r="I47" s="231">
        <f>VLOOKUP($D47,'Z23'!$C$11:$E$38,3,0)</f>
        <v>13</v>
      </c>
      <c r="J47" s="231">
        <f>VLOOKUP($D47,'Z24'!$C$11:$E$38,3,0)</f>
        <v>5</v>
      </c>
      <c r="K47" s="231">
        <f>VLOOKUP($D47,'Z25'!$C$11:$E$38,3,0)</f>
        <v>0</v>
      </c>
      <c r="L47" s="231">
        <f>VLOOKUP($D47,'Z26'!$C$11:$E$38,3,0)</f>
      </c>
      <c r="M47" s="231">
        <f>VLOOKUP($D47,'Z27'!$C$11:$E$38,3,0)</f>
      </c>
      <c r="N47" s="231">
        <f>VLOOKUP($D47,'Z28'!$C$11:$E$38,3,0)</f>
      </c>
      <c r="O47" s="231">
        <f>VLOOKUP($D47,'Z29'!$C$11:$E$38,3,0)</f>
        <v>1</v>
      </c>
      <c r="P47" s="92">
        <f>VLOOKUP($D47,'Z30'!$C$11:$E$38,3,0)</f>
      </c>
      <c r="Q47" s="92">
        <f>VLOOKUP($D47,'Z31'!$C$11:$E$38,3,0)</f>
      </c>
      <c r="R47" s="92">
        <f>VLOOKUP($D47,'Z32'!$C$11:$E$38,3,0)</f>
      </c>
      <c r="S47" s="92">
        <f>VLOOKUP($D47,'Z33'!$C$11:$E$38,3,0)</f>
      </c>
      <c r="T47" s="92">
        <f>VLOOKUP($D47,'Z34'!$C$11:$E$38,3,0)</f>
      </c>
      <c r="U47" s="92">
        <f>VLOOKUP($D47,'Z35'!$C$11:$E$38,3,0)</f>
      </c>
      <c r="V47" s="93">
        <f>VLOOKUP($D47,'Z36'!$C$11:$E$38,3,0)</f>
      </c>
      <c r="W47" s="237">
        <f t="shared" si="5"/>
        <v>57</v>
      </c>
      <c r="Y47" s="22">
        <f t="shared" si="4"/>
        <v>13</v>
      </c>
    </row>
    <row r="48" spans="2:25" ht="15.75">
      <c r="B48" s="164">
        <v>0</v>
      </c>
      <c r="C48" s="165"/>
      <c r="D48" s="166" t="str">
        <f>soupiska!E24</f>
        <v>Petr Martin</v>
      </c>
      <c r="E48" s="231">
        <f>VLOOKUP($D48,'Z19'!$C$11:$E$39,3,0)</f>
      </c>
      <c r="F48" s="231">
        <f>VLOOKUP($D48,'Z20'!$C$11:$E$39,3,0)</f>
      </c>
      <c r="G48" s="231">
        <f>VLOOKUP($D48,'Z21'!$C$11:$E$38,3,0)</f>
      </c>
      <c r="H48" s="231">
        <f>VLOOKUP($D48,'Z22'!$C$11:$E$38,3,0)</f>
      </c>
      <c r="I48" s="231">
        <f>VLOOKUP($D48,'Z23'!$C$11:$E$38,3,0)</f>
      </c>
      <c r="J48" s="231">
        <f>VLOOKUP($D48,'Z24'!$C$11:$E$38,3,0)</f>
      </c>
      <c r="K48" s="231">
        <f>VLOOKUP($D48,'Z25'!$C$11:$E$38,3,0)</f>
      </c>
      <c r="L48" s="231">
        <f>VLOOKUP($D48,'Z26'!$C$11:$E$38,3,0)</f>
      </c>
      <c r="M48" s="231">
        <f>VLOOKUP($D48,'Z27'!$C$11:$E$38,3,0)</f>
      </c>
      <c r="N48" s="231">
        <f>VLOOKUP($D48,'Z28'!$C$11:$E$38,3,0)</f>
      </c>
      <c r="O48" s="231">
        <f>VLOOKUP($D48,'Z29'!$C$11:$E$38,3,0)</f>
      </c>
      <c r="P48" s="92">
        <f>VLOOKUP($D48,'Z30'!$C$11:$E$38,3,0)</f>
      </c>
      <c r="Q48" s="92">
        <f>VLOOKUP($D48,'Z31'!$C$11:$E$38,3,0)</f>
      </c>
      <c r="R48" s="92">
        <f>VLOOKUP($D48,'Z32'!$C$11:$E$38,3,0)</f>
      </c>
      <c r="S48" s="92">
        <f>VLOOKUP($D48,'Z33'!$C$11:$E$38,3,0)</f>
      </c>
      <c r="T48" s="92">
        <f>VLOOKUP($D48,'Z34'!$C$11:$E$38,3,0)</f>
      </c>
      <c r="U48" s="92">
        <f>VLOOKUP($D48,'Z35'!$C$11:$E$38,3,0)</f>
      </c>
      <c r="V48" s="93">
        <f>VLOOKUP($D48,'Z36'!$C$11:$E$38,3,0)</f>
      </c>
      <c r="W48" s="237">
        <f t="shared" si="5"/>
        <v>0</v>
      </c>
      <c r="Y48" s="22">
        <f t="shared" si="4"/>
        <v>0</v>
      </c>
    </row>
    <row r="49" spans="2:25" ht="15.75">
      <c r="B49" s="164">
        <v>0</v>
      </c>
      <c r="C49" s="165"/>
      <c r="D49" s="166" t="str">
        <f>soupiska!E25</f>
        <v>Teplý Petr</v>
      </c>
      <c r="E49" s="231">
        <f>VLOOKUP($D49,'Z19'!$C$11:$E$39,3,0)</f>
      </c>
      <c r="F49" s="231">
        <f>VLOOKUP($D49,'Z20'!$C$11:$E$39,3,0)</f>
      </c>
      <c r="G49" s="231">
        <f>VLOOKUP($D49,'Z21'!$C$11:$E$38,3,0)</f>
      </c>
      <c r="H49" s="231">
        <f>VLOOKUP($D49,'Z22'!$C$11:$E$38,3,0)</f>
      </c>
      <c r="I49" s="231">
        <f>VLOOKUP($D49,'Z23'!$C$11:$E$38,3,0)</f>
      </c>
      <c r="J49" s="231">
        <f>VLOOKUP($D49,'Z24'!$C$11:$E$38,3,0)</f>
      </c>
      <c r="K49" s="231">
        <f>VLOOKUP($D49,'Z25'!$C$11:$E$38,3,0)</f>
      </c>
      <c r="L49" s="231">
        <f>VLOOKUP($D49,'Z26'!$C$11:$E$38,3,0)</f>
        <v>4</v>
      </c>
      <c r="M49" s="231">
        <f>VLOOKUP($D49,'Z27'!$C$11:$E$38,3,0)</f>
      </c>
      <c r="N49" s="231">
        <f>VLOOKUP($D49,'Z28'!$C$11:$E$38,3,0)</f>
        <v>0</v>
      </c>
      <c r="O49" s="231">
        <f>VLOOKUP($D49,'Z29'!$C$11:$E$38,3,0)</f>
      </c>
      <c r="P49" s="92">
        <f>VLOOKUP($D49,'Z30'!$C$11:$E$38,3,0)</f>
      </c>
      <c r="Q49" s="92">
        <f>VLOOKUP($D49,'Z31'!$C$11:$E$38,3,0)</f>
      </c>
      <c r="R49" s="92">
        <f>VLOOKUP($D49,'Z32'!$C$11:$E$38,3,0)</f>
      </c>
      <c r="S49" s="92">
        <f>VLOOKUP($D49,'Z33'!$C$11:$E$38,3,0)</f>
      </c>
      <c r="T49" s="92">
        <f>VLOOKUP($D49,'Z34'!$C$11:$E$38,3,0)</f>
      </c>
      <c r="U49" s="92">
        <f>VLOOKUP($D49,'Z35'!$C$11:$E$38,3,0)</f>
      </c>
      <c r="V49" s="93">
        <f>VLOOKUP($D49,'Z36'!$C$11:$E$38,3,0)</f>
      </c>
      <c r="W49" s="237">
        <f t="shared" si="5"/>
        <v>4</v>
      </c>
      <c r="Y49" s="22">
        <f t="shared" si="4"/>
        <v>4</v>
      </c>
    </row>
    <row r="50" spans="2:25" ht="15.75">
      <c r="B50" s="164">
        <v>8</v>
      </c>
      <c r="C50" s="165"/>
      <c r="D50" s="166" t="str">
        <f>soupiska!E26</f>
        <v>Rychtář Jan</v>
      </c>
      <c r="E50" s="231">
        <f>VLOOKUP($D50,'Z19'!$C$11:$E$39,3,0)</f>
      </c>
      <c r="F50" s="231">
        <f>VLOOKUP($D50,'Z20'!$C$11:$E$39,3,0)</f>
      </c>
      <c r="G50" s="231">
        <f>VLOOKUP($D50,'Z21'!$C$11:$E$38,3,0)</f>
        <v>3</v>
      </c>
      <c r="H50" s="231">
        <f>VLOOKUP($D50,'Z22'!$C$11:$E$38,3,0)</f>
      </c>
      <c r="I50" s="231">
        <f>VLOOKUP($D50,'Z23'!$C$11:$E$38,3,0)</f>
      </c>
      <c r="J50" s="231">
        <f>VLOOKUP($D50,'Z24'!$C$11:$E$38,3,0)</f>
      </c>
      <c r="K50" s="231">
        <f>VLOOKUP($D50,'Z25'!$C$11:$E$38,3,0)</f>
      </c>
      <c r="L50" s="231">
        <f>VLOOKUP($D50,'Z26'!$C$11:$E$38,3,0)</f>
      </c>
      <c r="M50" s="231">
        <f>VLOOKUP($D50,'Z27'!$C$11:$E$38,3,0)</f>
      </c>
      <c r="N50" s="231">
        <f>VLOOKUP($D50,'Z28'!$C$11:$E$38,3,0)</f>
      </c>
      <c r="O50" s="231">
        <f>VLOOKUP($D50,'Z29'!$C$11:$E$38,3,0)</f>
        <v>9</v>
      </c>
      <c r="P50" s="92">
        <f>VLOOKUP($D50,'Z30'!$C$11:$E$38,3,0)</f>
      </c>
      <c r="Q50" s="92">
        <f>VLOOKUP($D50,'Z31'!$C$11:$E$38,3,0)</f>
      </c>
      <c r="R50" s="92">
        <f>VLOOKUP($D50,'Z32'!$C$11:$E$38,3,0)</f>
      </c>
      <c r="S50" s="92">
        <f>VLOOKUP($D50,'Z33'!$C$11:$E$38,3,0)</f>
      </c>
      <c r="T50" s="92">
        <f>VLOOKUP($D50,'Z34'!$C$11:$E$38,3,0)</f>
      </c>
      <c r="U50" s="92">
        <f>VLOOKUP($D50,'Z35'!$C$11:$E$38,3,0)</f>
      </c>
      <c r="V50" s="93">
        <f>VLOOKUP($D50,'Z36'!$C$11:$E$38,3,0)</f>
      </c>
      <c r="W50" s="237">
        <f t="shared" si="5"/>
        <v>12</v>
      </c>
      <c r="Y50" s="22">
        <f t="shared" si="4"/>
        <v>9</v>
      </c>
    </row>
    <row r="51" spans="2:25" ht="15.75">
      <c r="B51" s="164">
        <v>14</v>
      </c>
      <c r="C51" s="165"/>
      <c r="D51" s="166" t="str">
        <f>soupiska!E27</f>
        <v>Slezák Jakub</v>
      </c>
      <c r="E51" s="231">
        <f>VLOOKUP($D51,'Z19'!$C$11:$E$39,3,0)</f>
        <v>6</v>
      </c>
      <c r="F51" s="231">
        <f>VLOOKUP($D51,'Z20'!$C$11:$E$39,3,0)</f>
        <v>4</v>
      </c>
      <c r="G51" s="231">
        <f>VLOOKUP($D51,'Z21'!$C$11:$E$38,3,0)</f>
        <v>12</v>
      </c>
      <c r="H51" s="231">
        <f>VLOOKUP($D51,'Z22'!$C$11:$E$38,3,0)</f>
        <v>12</v>
      </c>
      <c r="I51" s="231">
        <f>VLOOKUP($D51,'Z23'!$C$11:$E$38,3,0)</f>
        <v>5</v>
      </c>
      <c r="J51" s="231">
        <f>VLOOKUP($D51,'Z24'!$C$11:$E$38,3,0)</f>
      </c>
      <c r="K51" s="231">
        <f>VLOOKUP($D51,'Z25'!$C$11:$E$38,3,0)</f>
      </c>
      <c r="L51" s="231">
        <f>VLOOKUP($D51,'Z26'!$C$11:$E$38,3,0)</f>
        <v>2</v>
      </c>
      <c r="M51" s="231">
        <f>VLOOKUP($D51,'Z27'!$C$11:$E$38,3,0)</f>
        <v>2</v>
      </c>
      <c r="N51" s="231">
        <f>VLOOKUP($D51,'Z28'!$C$11:$E$38,3,0)</f>
      </c>
      <c r="O51" s="231">
        <f>VLOOKUP($D51,'Z29'!$C$11:$E$38,3,0)</f>
      </c>
      <c r="P51" s="92">
        <f>VLOOKUP($D51,'Z30'!$C$11:$E$38,3,0)</f>
      </c>
      <c r="Q51" s="92">
        <f>VLOOKUP($D51,'Z31'!$C$11:$E$38,3,0)</f>
      </c>
      <c r="R51" s="92">
        <f>VLOOKUP($D51,'Z32'!$C$11:$E$38,3,0)</f>
      </c>
      <c r="S51" s="92">
        <f>VLOOKUP($D51,'Z33'!$C$11:$E$38,3,0)</f>
      </c>
      <c r="T51" s="92">
        <f>VLOOKUP($D51,'Z34'!$C$11:$E$38,3,0)</f>
      </c>
      <c r="U51" s="92">
        <f>VLOOKUP($D51,'Z35'!$C$11:$E$38,3,0)</f>
      </c>
      <c r="V51" s="93">
        <f>VLOOKUP($D51,'Z36'!$C$11:$E$38,3,0)</f>
      </c>
      <c r="W51" s="237">
        <f t="shared" si="5"/>
        <v>43</v>
      </c>
      <c r="Y51" s="22">
        <f t="shared" si="4"/>
        <v>12</v>
      </c>
    </row>
    <row r="52" spans="2:25" ht="15.75">
      <c r="B52" s="164">
        <v>5</v>
      </c>
      <c r="C52" s="165"/>
      <c r="D52" s="166" t="str">
        <f>soupiska!E28</f>
        <v>Straka Tomáš</v>
      </c>
      <c r="E52" s="231">
        <f>VLOOKUP($D52,'Z19'!$C$11:$E$39,3,0)</f>
      </c>
      <c r="F52" s="231">
        <f>VLOOKUP($D52,'Z20'!$C$11:$E$39,3,0)</f>
      </c>
      <c r="G52" s="231">
        <f>VLOOKUP($D52,'Z21'!$C$11:$E$38,3,0)</f>
      </c>
      <c r="H52" s="231">
        <f>VLOOKUP($D52,'Z22'!$C$11:$E$38,3,0)</f>
      </c>
      <c r="I52" s="231">
        <f>VLOOKUP($D52,'Z23'!$C$11:$E$38,3,0)</f>
      </c>
      <c r="J52" s="231">
        <f>VLOOKUP($D52,'Z24'!$C$11:$E$38,3,0)</f>
      </c>
      <c r="K52" s="231">
        <f>VLOOKUP($D52,'Z25'!$C$11:$E$38,3,0)</f>
      </c>
      <c r="L52" s="231">
        <f>VLOOKUP($D52,'Z26'!$C$11:$E$38,3,0)</f>
      </c>
      <c r="M52" s="231">
        <f>VLOOKUP($D52,'Z27'!$C$11:$E$38,3,0)</f>
      </c>
      <c r="N52" s="231">
        <f>VLOOKUP($D52,'Z28'!$C$11:$E$38,3,0)</f>
      </c>
      <c r="O52" s="231">
        <f>VLOOKUP($D52,'Z29'!$C$11:$E$38,3,0)</f>
      </c>
      <c r="P52" s="92">
        <f>VLOOKUP($D52,'Z30'!$C$11:$E$38,3,0)</f>
      </c>
      <c r="Q52" s="92">
        <f>VLOOKUP($D52,'Z31'!$C$11:$E$38,3,0)</f>
      </c>
      <c r="R52" s="92">
        <f>VLOOKUP($D52,'Z32'!$C$11:$E$38,3,0)</f>
      </c>
      <c r="S52" s="92">
        <f>VLOOKUP($D52,'Z33'!$C$11:$E$38,3,0)</f>
      </c>
      <c r="T52" s="92">
        <f>VLOOKUP($D52,'Z34'!$C$11:$E$38,3,0)</f>
      </c>
      <c r="U52" s="92">
        <f>VLOOKUP($D52,'Z35'!$C$11:$E$38,3,0)</f>
      </c>
      <c r="V52" s="93">
        <f>VLOOKUP($D52,'Z36'!$C$11:$E$38,3,0)</f>
      </c>
      <c r="W52" s="237">
        <f t="shared" si="5"/>
        <v>0</v>
      </c>
      <c r="Y52" s="22">
        <f t="shared" si="4"/>
        <v>0</v>
      </c>
    </row>
    <row r="53" spans="2:25" ht="15.75">
      <c r="B53" s="164"/>
      <c r="C53" s="165"/>
      <c r="D53" s="166" t="str">
        <f>soupiska!E29</f>
        <v>Stríž Rostislav</v>
      </c>
      <c r="E53" s="231">
        <f>VLOOKUP($D53,'Z19'!$C$11:$E$39,3,0)</f>
      </c>
      <c r="F53" s="231">
        <f>VLOOKUP($D53,'Z20'!$C$11:$E$39,3,0)</f>
      </c>
      <c r="G53" s="231">
        <f>VLOOKUP($D53,'Z21'!$C$11:$E$38,3,0)</f>
      </c>
      <c r="H53" s="231">
        <f>VLOOKUP($D53,'Z22'!$C$11:$E$38,3,0)</f>
        <v>10</v>
      </c>
      <c r="I53" s="231">
        <f>VLOOKUP($D53,'Z23'!$C$11:$E$38,3,0)</f>
        <v>8</v>
      </c>
      <c r="J53" s="231">
        <f>VLOOKUP($D53,'Z24'!$C$11:$E$38,3,0)</f>
        <v>7</v>
      </c>
      <c r="K53" s="231">
        <f>VLOOKUP($D53,'Z25'!$C$11:$E$38,3,0)</f>
        <v>13</v>
      </c>
      <c r="L53" s="231">
        <f>VLOOKUP($D53,'Z26'!$C$11:$E$38,3,0)</f>
      </c>
      <c r="M53" s="231">
        <f>VLOOKUP($D53,'Z27'!$C$11:$E$38,3,0)</f>
      </c>
      <c r="N53" s="231">
        <f>VLOOKUP($D53,'Z28'!$C$11:$E$38,3,0)</f>
        <v>2</v>
      </c>
      <c r="O53" s="231">
        <f>VLOOKUP($D53,'Z29'!$C$11:$E$38,3,0)</f>
      </c>
      <c r="P53" s="92">
        <f>VLOOKUP($D53,'Z30'!$C$11:$E$38,3,0)</f>
      </c>
      <c r="Q53" s="92">
        <f>VLOOKUP($D53,'Z31'!$C$11:$E$38,3,0)</f>
      </c>
      <c r="R53" s="92">
        <f>VLOOKUP($D53,'Z32'!$C$11:$E$38,3,0)</f>
      </c>
      <c r="S53" s="92">
        <f>VLOOKUP($D53,'Z33'!$C$11:$E$38,3,0)</f>
      </c>
      <c r="T53" s="92">
        <f>VLOOKUP($D53,'Z34'!$C$11:$E$38,3,0)</f>
      </c>
      <c r="U53" s="92">
        <f>VLOOKUP($D53,'Z35'!$C$11:$E$38,3,0)</f>
      </c>
      <c r="V53" s="93">
        <f>VLOOKUP($D53,'Z36'!$C$11:$E$38,3,0)</f>
      </c>
      <c r="W53" s="237">
        <f t="shared" si="5"/>
        <v>40</v>
      </c>
      <c r="Y53" s="22">
        <f t="shared" si="4"/>
        <v>13</v>
      </c>
    </row>
    <row r="54" spans="2:25" ht="15.75">
      <c r="B54" s="164"/>
      <c r="C54" s="165"/>
      <c r="D54" s="166" t="str">
        <f>soupiska!E30</f>
        <v>Šulc Michal</v>
      </c>
      <c r="E54" s="231">
        <f>VLOOKUP($D54,'Z19'!$C$11:$E$39,3,0)</f>
      </c>
      <c r="F54" s="231">
        <f>VLOOKUP($D54,'Z20'!$C$11:$E$39,3,0)</f>
      </c>
      <c r="G54" s="231">
        <f>VLOOKUP($D54,'Z21'!$C$11:$E$38,3,0)</f>
      </c>
      <c r="H54" s="231">
        <f>VLOOKUP($D54,'Z22'!$C$11:$E$38,3,0)</f>
      </c>
      <c r="I54" s="231">
        <f>VLOOKUP($D54,'Z23'!$C$11:$E$38,3,0)</f>
      </c>
      <c r="J54" s="231">
        <f>VLOOKUP($D54,'Z24'!$C$11:$E$38,3,0)</f>
      </c>
      <c r="K54" s="231">
        <f>VLOOKUP($D54,'Z25'!$C$11:$E$38,3,0)</f>
      </c>
      <c r="L54" s="231">
        <f>VLOOKUP($D54,'Z26'!$C$11:$E$38,3,0)</f>
      </c>
      <c r="M54" s="231">
        <f>VLOOKUP($D54,'Z27'!$C$11:$E$38,3,0)</f>
      </c>
      <c r="N54" s="231">
        <f>VLOOKUP($D54,'Z28'!$C$11:$E$38,3,0)</f>
      </c>
      <c r="O54" s="231">
        <f>VLOOKUP($D54,'Z29'!$C$11:$E$38,3,0)</f>
      </c>
      <c r="P54" s="92">
        <f>VLOOKUP($D54,'Z30'!$C$11:$E$38,3,0)</f>
      </c>
      <c r="Q54" s="92">
        <f>VLOOKUP($D54,'Z31'!$C$11:$E$38,3,0)</f>
      </c>
      <c r="R54" s="92">
        <f>VLOOKUP($D54,'Z32'!$C$11:$E$38,3,0)</f>
      </c>
      <c r="S54" s="92">
        <f>VLOOKUP($D54,'Z33'!$C$11:$E$38,3,0)</f>
      </c>
      <c r="T54" s="92">
        <f>VLOOKUP($D54,'Z34'!$C$11:$E$38,3,0)</f>
      </c>
      <c r="U54" s="92">
        <f>VLOOKUP($D54,'Z35'!$C$11:$E$38,3,0)</f>
      </c>
      <c r="V54" s="93">
        <f>VLOOKUP($D54,'Z36'!$C$11:$E$38,3,0)</f>
      </c>
      <c r="W54" s="237">
        <f t="shared" si="5"/>
        <v>0</v>
      </c>
      <c r="Y54" s="22">
        <f t="shared" si="4"/>
        <v>0</v>
      </c>
    </row>
    <row r="55" spans="2:25" ht="16.5" thickBot="1">
      <c r="B55" s="164">
        <v>0</v>
      </c>
      <c r="C55" s="165"/>
      <c r="D55" s="166" t="str">
        <f>soupiska!E31</f>
        <v>Trojan Pavel</v>
      </c>
      <c r="E55" s="231">
        <f>VLOOKUP($D55,'Z19'!$C$11:$E$39,3,0)</f>
      </c>
      <c r="F55" s="231">
        <f>VLOOKUP($D55,'Z20'!$C$11:$E$39,3,0)</f>
      </c>
      <c r="G55" s="231">
        <f>VLOOKUP($D55,'Z21'!$C$11:$E$38,3,0)</f>
      </c>
      <c r="H55" s="231">
        <f>VLOOKUP($D55,'Z22'!$C$11:$E$38,3,0)</f>
      </c>
      <c r="I55" s="231">
        <f>VLOOKUP($D55,'Z23'!$C$11:$E$38,3,0)</f>
        <v>4</v>
      </c>
      <c r="J55" s="231">
        <f>VLOOKUP($D55,'Z24'!$C$11:$E$38,3,0)</f>
      </c>
      <c r="K55" s="231">
        <f>VLOOKUP($D55,'Z25'!$C$11:$E$38,3,0)</f>
      </c>
      <c r="L55" s="231">
        <f>VLOOKUP($D55,'Z26'!$C$11:$E$38,3,0)</f>
      </c>
      <c r="M55" s="231">
        <f>VLOOKUP($D55,'Z27'!$C$11:$E$38,3,0)</f>
      </c>
      <c r="N55" s="231">
        <f>VLOOKUP($D55,'Z28'!$C$11:$E$38,3,0)</f>
      </c>
      <c r="O55" s="231">
        <f>VLOOKUP($D55,'Z29'!$C$11:$E$38,3,0)</f>
      </c>
      <c r="P55" s="92">
        <f>VLOOKUP($D55,'Z30'!$C$11:$E$38,3,0)</f>
      </c>
      <c r="Q55" s="92">
        <f>VLOOKUP($D55,'Z31'!$C$11:$E$38,3,0)</f>
      </c>
      <c r="R55" s="92">
        <f>VLOOKUP($D55,'Z32'!$C$11:$E$38,3,0)</f>
      </c>
      <c r="S55" s="92">
        <f>VLOOKUP($D55,'Z33'!$C$11:$E$38,3,0)</f>
      </c>
      <c r="T55" s="92">
        <f>VLOOKUP($D55,'Z34'!$C$11:$E$38,3,0)</f>
      </c>
      <c r="U55" s="92">
        <f>VLOOKUP($D55,'Z35'!$C$11:$E$38,3,0)</f>
      </c>
      <c r="V55" s="93">
        <f>VLOOKUP($D55,'Z36'!$C$11:$E$38,3,0)</f>
      </c>
      <c r="W55" s="237">
        <f t="shared" si="5"/>
        <v>4</v>
      </c>
      <c r="Y55" s="22">
        <f t="shared" si="4"/>
        <v>4</v>
      </c>
    </row>
    <row r="56" spans="2:26" ht="16.5" thickBot="1">
      <c r="B56" s="168">
        <v>0</v>
      </c>
      <c r="C56" s="169"/>
      <c r="D56" s="170" t="str">
        <f>D26</f>
        <v>Celkem</v>
      </c>
      <c r="E56" s="172">
        <f aca="true" t="shared" si="6" ref="E56:V56">SUM(E35:E55)</f>
        <v>71</v>
      </c>
      <c r="F56" s="171">
        <f t="shared" si="6"/>
        <v>53</v>
      </c>
      <c r="G56" s="172">
        <f t="shared" si="6"/>
        <v>84</v>
      </c>
      <c r="H56" s="171">
        <f t="shared" si="6"/>
        <v>91</v>
      </c>
      <c r="I56" s="172">
        <f t="shared" si="6"/>
        <v>108</v>
      </c>
      <c r="J56" s="172">
        <f t="shared" si="6"/>
        <v>43</v>
      </c>
      <c r="K56" s="172">
        <f t="shared" si="6"/>
        <v>61</v>
      </c>
      <c r="L56" s="172">
        <f t="shared" si="6"/>
        <v>64</v>
      </c>
      <c r="M56" s="172">
        <f t="shared" si="6"/>
        <v>80</v>
      </c>
      <c r="N56" s="172">
        <f t="shared" si="6"/>
        <v>76</v>
      </c>
      <c r="O56" s="172">
        <f t="shared" si="6"/>
        <v>102</v>
      </c>
      <c r="P56" s="172">
        <f t="shared" si="6"/>
        <v>0</v>
      </c>
      <c r="Q56" s="172">
        <f t="shared" si="6"/>
        <v>0</v>
      </c>
      <c r="R56" s="172">
        <f t="shared" si="6"/>
        <v>0</v>
      </c>
      <c r="S56" s="172">
        <f t="shared" si="6"/>
        <v>0</v>
      </c>
      <c r="T56" s="172">
        <f t="shared" si="6"/>
        <v>0</v>
      </c>
      <c r="U56" s="172">
        <f t="shared" si="6"/>
        <v>0</v>
      </c>
      <c r="V56" s="233">
        <f t="shared" si="6"/>
        <v>0</v>
      </c>
      <c r="W56" s="238">
        <f>SUM(E56:V56)</f>
        <v>833</v>
      </c>
      <c r="Z56" s="22">
        <f>MAX(E56:O56)</f>
        <v>108</v>
      </c>
    </row>
    <row r="57" spans="2:23" ht="16.5" thickBot="1">
      <c r="B57" s="53"/>
      <c r="C57" s="53"/>
      <c r="D57" s="53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W57" s="174"/>
    </row>
    <row r="58" spans="2:26" ht="16.5" thickBot="1">
      <c r="B58" s="168"/>
      <c r="C58" s="169"/>
      <c r="D58" s="170" t="s">
        <v>97</v>
      </c>
      <c r="E58" s="171">
        <f>VLOOKUP($D58,'Z19'!$C$11:$E$39,3,0)</f>
        <v>70</v>
      </c>
      <c r="F58" s="172">
        <f>VLOOKUP($D58,'Z20'!$C$11:$E$39,3,0)</f>
        <v>75</v>
      </c>
      <c r="G58" s="171">
        <f>VLOOKUP($D58,'Z21'!$C$11:$E$38,3,0)</f>
        <v>80</v>
      </c>
      <c r="H58" s="172">
        <f>VLOOKUP($D58,'Z22'!$C$11:$E$38,3,0)</f>
        <v>74</v>
      </c>
      <c r="I58" s="171">
        <f>VLOOKUP($D58,'Z23'!$C$11:$E$38,3,0)</f>
        <v>51</v>
      </c>
      <c r="J58" s="171">
        <f>VLOOKUP($D58,'Z24'!$C$11:$E$38,3,0)</f>
        <v>65</v>
      </c>
      <c r="K58" s="171">
        <f>VLOOKUP($D58,'Z25'!$C$11:$E$38,3,0)</f>
        <v>83</v>
      </c>
      <c r="L58" s="171">
        <f>VLOOKUP($D58,'Z26'!$C$11:$E$38,3,0)</f>
        <v>76</v>
      </c>
      <c r="M58" s="171">
        <f>VLOOKUP($D58,'Z27'!$C$11:$E$38,3,0)</f>
        <v>83</v>
      </c>
      <c r="N58" s="171">
        <f>VLOOKUP($D58,'Z28'!$C$11:$E$38,3,0)</f>
        <v>61</v>
      </c>
      <c r="O58" s="171">
        <f>VLOOKUP($D58,'Z29'!$C$11:$E$38,3,0)</f>
        <v>46</v>
      </c>
      <c r="P58" s="171">
        <f>VLOOKUP($D58,'Z30'!$C$11:$E$38,3,0)</f>
        <v>0</v>
      </c>
      <c r="Q58" s="176">
        <f>VLOOKUP($D58,'Z31'!$C$11:$E$38,3,0)</f>
        <v>0</v>
      </c>
      <c r="R58" s="176">
        <f>VLOOKUP($D58,'Z32'!$C$11:$E$38,3,0)</f>
        <v>0</v>
      </c>
      <c r="S58" s="176">
        <f>VLOOKUP($D58,'Z33'!$C$11:$E$38,3,0)</f>
        <v>0</v>
      </c>
      <c r="T58" s="176">
        <f>VLOOKUP($D58,'Z34'!$C$11:$E$38,3,0)</f>
        <v>0</v>
      </c>
      <c r="U58" s="176">
        <f>VLOOKUP($D58,'Z35'!$C$11:$E$38,3,0)</f>
        <v>0</v>
      </c>
      <c r="V58" s="177">
        <f>VLOOKUP($D58,'Z36'!$C$11:$E$38,3,0)</f>
        <v>0</v>
      </c>
      <c r="W58" s="175">
        <f>SUM(E58:V58)</f>
        <v>764</v>
      </c>
      <c r="Z58" s="22">
        <f>MAX(E58:O58)</f>
        <v>83</v>
      </c>
    </row>
    <row r="60" spans="5:15" ht="15">
      <c r="E60" s="22">
        <f aca="true" t="shared" si="7" ref="E60:N60">E56-E58</f>
        <v>1</v>
      </c>
      <c r="F60" s="22">
        <f t="shared" si="7"/>
        <v>-22</v>
      </c>
      <c r="G60" s="22">
        <f t="shared" si="7"/>
        <v>4</v>
      </c>
      <c r="H60" s="22">
        <f t="shared" si="7"/>
        <v>17</v>
      </c>
      <c r="I60" s="22">
        <f t="shared" si="7"/>
        <v>57</v>
      </c>
      <c r="J60" s="22">
        <f t="shared" si="7"/>
        <v>-22</v>
      </c>
      <c r="K60" s="22">
        <f t="shared" si="7"/>
        <v>-22</v>
      </c>
      <c r="L60" s="22">
        <f t="shared" si="7"/>
        <v>-12</v>
      </c>
      <c r="M60" s="22">
        <f t="shared" si="7"/>
        <v>-3</v>
      </c>
      <c r="N60" s="22">
        <f t="shared" si="7"/>
        <v>15</v>
      </c>
      <c r="O60" s="22">
        <f>O56-O58</f>
        <v>56</v>
      </c>
    </row>
    <row r="62" ht="15.75" thickBot="1"/>
    <row r="63" spans="2:23" ht="15.75">
      <c r="B63" s="149"/>
      <c r="C63" s="150"/>
      <c r="D63" s="150"/>
      <c r="E63" s="150" t="s">
        <v>209</v>
      </c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234"/>
    </row>
    <row r="64" spans="2:26" ht="84.75" thickBot="1">
      <c r="B64" s="153" t="s">
        <v>32</v>
      </c>
      <c r="C64" s="154"/>
      <c r="D64" s="155" t="s">
        <v>33</v>
      </c>
      <c r="E64" s="156" t="str">
        <f>rozpis!H40</f>
        <v>Rychnov</v>
      </c>
      <c r="F64" s="156" t="str">
        <f>rozpis!H41</f>
        <v>Náchod</v>
      </c>
      <c r="G64" s="156" t="str">
        <f>rozpis!H42</f>
        <v>Jilemnice</v>
      </c>
      <c r="H64" s="156" t="str">
        <f>rozpis!H43</f>
        <v>Nový Bydžov</v>
      </c>
      <c r="I64" s="156" t="str">
        <f>rozpis!H44</f>
        <v>Náchod</v>
      </c>
      <c r="J64" s="156" t="str">
        <f>rozpis!H45</f>
        <v>Rychnov</v>
      </c>
      <c r="K64" s="156" t="str">
        <f>rozpis!H46</f>
        <v>Nový Bydžov</v>
      </c>
      <c r="L64" s="156" t="str">
        <f>rozpis!H47</f>
        <v>Jilemnice</v>
      </c>
      <c r="M64" s="156">
        <f>rozpis!H49</f>
        <v>0</v>
      </c>
      <c r="N64" s="156">
        <f>rozpis!H58</f>
        <v>0</v>
      </c>
      <c r="O64" s="156">
        <f>rozpis!H59</f>
        <v>0</v>
      </c>
      <c r="P64" s="156">
        <f>rozpis!H60</f>
        <v>0</v>
      </c>
      <c r="Q64" s="156">
        <f>rozpis!H61</f>
        <v>0</v>
      </c>
      <c r="R64" s="156">
        <f>rozpis!H62</f>
        <v>0</v>
      </c>
      <c r="S64" s="156" t="e">
        <f>rozpis!#REF!</f>
        <v>#REF!</v>
      </c>
      <c r="T64" s="156" t="e">
        <f>rozpis!#REF!</f>
        <v>#REF!</v>
      </c>
      <c r="U64" s="156" t="e">
        <f>rozpis!#REF!</f>
        <v>#REF!</v>
      </c>
      <c r="V64" s="232" t="e">
        <f>rozpis!#REF!</f>
        <v>#REF!</v>
      </c>
      <c r="W64" s="235" t="s">
        <v>96</v>
      </c>
      <c r="Z64" s="22" t="s">
        <v>210</v>
      </c>
    </row>
    <row r="65" spans="2:26" ht="15.75">
      <c r="B65" s="160">
        <v>5</v>
      </c>
      <c r="C65" s="161"/>
      <c r="D65" s="162" t="str">
        <f>soupiska!E11</f>
        <v>Čechovský Marek</v>
      </c>
      <c r="E65" s="231">
        <f>VLOOKUP($D65,'B01'!$C$11:$E$39,3,0)</f>
      </c>
      <c r="F65" s="231">
        <f>VLOOKUP($D65,'B02'!$C$11:$E$39,3,0)</f>
      </c>
      <c r="G65" s="231">
        <f>VLOOKUP($D65,'B03'!$C$11:$E$38,3,0)</f>
      </c>
      <c r="H65" s="231">
        <f>VLOOKUP($D65,'B04'!$C$11:$E$38,3,0)</f>
      </c>
      <c r="I65" s="231">
        <f>VLOOKUP($D65,'B05'!$C$11:$E$38,3,0)</f>
      </c>
      <c r="J65" s="231">
        <f>VLOOKUP($D65,'B06'!$C$11:$E$38,3,0)</f>
      </c>
      <c r="K65" s="231">
        <f>VLOOKUP($D65,'B07'!$C$11:$E$38,3,0)</f>
      </c>
      <c r="L65" s="231">
        <f>VLOOKUP($D65,'B08'!$C$11:$E$38,3,0)</f>
      </c>
      <c r="M65" s="231">
        <f>VLOOKUP($D65,'Z27'!$C$11:$E$38,3,0)</f>
        <v>19</v>
      </c>
      <c r="N65" s="231">
        <f>VLOOKUP($D65,'Z28'!$C$11:$E$38,3,0)</f>
      </c>
      <c r="O65" s="231">
        <f>VLOOKUP($D65,'Z29'!$C$11:$E$38,3,0)</f>
        <v>15</v>
      </c>
      <c r="P65" s="92">
        <f>VLOOKUP($D65,'Z30'!$C$11:$E$38,3,0)</f>
      </c>
      <c r="Q65" s="92">
        <f>VLOOKUP($D65,'Z31'!$C$11:$E$38,3,0)</f>
      </c>
      <c r="R65" s="92">
        <f>VLOOKUP($D65,'Z32'!$C$11:$E$38,3,0)</f>
      </c>
      <c r="S65" s="92">
        <f>VLOOKUP($D65,'Z33'!$C$11:$E$38,3,0)</f>
      </c>
      <c r="T65" s="92">
        <f>VLOOKUP($D65,'Z34'!$C$11:$E$38,3,0)</f>
      </c>
      <c r="U65" s="92">
        <f>VLOOKUP($D65,'Z35'!$C$11:$E$38,3,0)</f>
      </c>
      <c r="V65" s="93">
        <f>VLOOKUP($D65,'Z36'!$C$11:$E$38,3,0)</f>
      </c>
      <c r="W65" s="236">
        <f aca="true" t="shared" si="8" ref="W65:W86">SUM(E65:V65)</f>
        <v>34</v>
      </c>
      <c r="Z65" s="22">
        <f>MAX(E65:M85)</f>
        <v>24</v>
      </c>
    </row>
    <row r="66" spans="2:23" ht="15.75">
      <c r="B66" s="164">
        <v>0</v>
      </c>
      <c r="C66" s="165"/>
      <c r="D66" s="166" t="str">
        <f>soupiska!E12</f>
        <v>Dostál Radek</v>
      </c>
      <c r="E66" s="231">
        <f>VLOOKUP($D66,'B01'!$C$11:$E$39,3,0)</f>
      </c>
      <c r="F66" s="231">
        <f>VLOOKUP($D66,'B02'!$C$11:$E$39,3,0)</f>
      </c>
      <c r="G66" s="231">
        <f>VLOOKUP($D66,'B03'!$C$11:$E$38,3,0)</f>
      </c>
      <c r="H66" s="231">
        <f>VLOOKUP($D66,'B04'!$C$11:$E$38,3,0)</f>
      </c>
      <c r="I66" s="231">
        <f>VLOOKUP($D66,'B05'!$C$11:$E$38,3,0)</f>
      </c>
      <c r="J66" s="231">
        <f>VLOOKUP($D66,'B06'!$C$11:$E$38,3,0)</f>
      </c>
      <c r="K66" s="231">
        <f>VLOOKUP($D66,'B07'!$C$11:$E$38,3,0)</f>
      </c>
      <c r="L66" s="231">
        <f>VLOOKUP($D66,'B08'!$C$11:$E$38,3,0)</f>
      </c>
      <c r="M66" s="231">
        <f>VLOOKUP($D66,'Z27'!$C$11:$E$38,3,0)</f>
      </c>
      <c r="N66" s="231">
        <f>VLOOKUP($D66,'Z28'!$C$11:$E$38,3,0)</f>
      </c>
      <c r="O66" s="231">
        <f>VLOOKUP($D66,'Z29'!$C$11:$E$38,3,0)</f>
      </c>
      <c r="P66" s="92">
        <f>VLOOKUP($D66,'Z30'!$C$11:$E$38,3,0)</f>
      </c>
      <c r="Q66" s="92">
        <f>VLOOKUP($D66,'Z31'!$C$11:$E$38,3,0)</f>
      </c>
      <c r="R66" s="92">
        <f>VLOOKUP($D66,'Z32'!$C$11:$E$38,3,0)</f>
      </c>
      <c r="S66" s="92">
        <f>VLOOKUP($D66,'Z33'!$C$11:$E$38,3,0)</f>
      </c>
      <c r="T66" s="92">
        <f>VLOOKUP($D66,'Z34'!$C$11:$E$38,3,0)</f>
      </c>
      <c r="U66" s="92">
        <f>VLOOKUP($D66,'Z35'!$C$11:$E$38,3,0)</f>
      </c>
      <c r="V66" s="93">
        <f>VLOOKUP($D66,'Z36'!$C$11:$E$38,3,0)</f>
      </c>
      <c r="W66" s="237">
        <f t="shared" si="8"/>
        <v>0</v>
      </c>
    </row>
    <row r="67" spans="2:23" ht="15.75">
      <c r="B67" s="164">
        <v>0</v>
      </c>
      <c r="C67" s="165"/>
      <c r="D67" s="166" t="str">
        <f>soupiska!E13</f>
        <v>Ducháček Ludvík</v>
      </c>
      <c r="E67" s="231">
        <f>VLOOKUP($D67,'B01'!$C$11:$E$39,3,0)</f>
      </c>
      <c r="F67" s="231">
        <f>VLOOKUP($D67,'B02'!$C$11:$E$39,3,0)</f>
      </c>
      <c r="G67" s="231">
        <f>VLOOKUP($D67,'B03'!$C$11:$E$38,3,0)</f>
      </c>
      <c r="H67" s="231">
        <f>VLOOKUP($D67,'B04'!$C$11:$E$38,3,0)</f>
      </c>
      <c r="I67" s="231">
        <f>VLOOKUP($D67,'B05'!$C$11:$E$38,3,0)</f>
      </c>
      <c r="J67" s="231">
        <f>VLOOKUP($D67,'B06'!$C$11:$E$38,3,0)</f>
      </c>
      <c r="K67" s="231">
        <f>VLOOKUP($D67,'B07'!$C$11:$E$38,3,0)</f>
      </c>
      <c r="L67" s="231">
        <f>VLOOKUP($D67,'B08'!$C$11:$E$38,3,0)</f>
      </c>
      <c r="M67" s="231">
        <f>VLOOKUP($D67,'Z27'!$C$11:$E$38,3,0)</f>
      </c>
      <c r="N67" s="231">
        <f>VLOOKUP($D67,'Z28'!$C$11:$E$38,3,0)</f>
      </c>
      <c r="O67" s="231">
        <f>VLOOKUP($D67,'Z29'!$C$11:$E$38,3,0)</f>
      </c>
      <c r="P67" s="92">
        <f>VLOOKUP($D67,'Z30'!$C$11:$E$38,3,0)</f>
      </c>
      <c r="Q67" s="92">
        <f>VLOOKUP($D67,'Z31'!$C$11:$E$38,3,0)</f>
      </c>
      <c r="R67" s="92">
        <f>VLOOKUP($D67,'Z32'!$C$11:$E$38,3,0)</f>
      </c>
      <c r="S67" s="92">
        <f>VLOOKUP($D67,'Z33'!$C$11:$E$38,3,0)</f>
      </c>
      <c r="T67" s="92">
        <f>VLOOKUP($D67,'Z34'!$C$11:$E$38,3,0)</f>
      </c>
      <c r="U67" s="92">
        <f>VLOOKUP($D67,'Z35'!$C$11:$E$38,3,0)</f>
      </c>
      <c r="V67" s="93">
        <f>VLOOKUP($D67,'Z36'!$C$11:$E$38,3,0)</f>
      </c>
      <c r="W67" s="237">
        <f t="shared" si="8"/>
        <v>0</v>
      </c>
    </row>
    <row r="68" spans="2:23" ht="15.75">
      <c r="B68" s="164">
        <v>4</v>
      </c>
      <c r="C68" s="165"/>
      <c r="D68" s="166" t="str">
        <f>soupiska!E14</f>
        <v>Dvořák Milan</v>
      </c>
      <c r="E68" s="231">
        <f>VLOOKUP($D68,'B01'!$C$11:$E$39,3,0)</f>
      </c>
      <c r="F68" s="231">
        <f>VLOOKUP($D68,'B02'!$C$11:$E$39,3,0)</f>
      </c>
      <c r="G68" s="231">
        <f>VLOOKUP($D68,'B03'!$C$11:$E$38,3,0)</f>
      </c>
      <c r="H68" s="231">
        <f>VLOOKUP($D68,'B04'!$C$11:$E$38,3,0)</f>
      </c>
      <c r="I68" s="231">
        <f>VLOOKUP($D68,'B05'!$C$11:$E$38,3,0)</f>
      </c>
      <c r="J68" s="231">
        <f>VLOOKUP($D68,'B06'!$C$11:$E$38,3,0)</f>
      </c>
      <c r="K68" s="231">
        <f>VLOOKUP($D68,'B07'!$C$11:$E$38,3,0)</f>
      </c>
      <c r="L68" s="231">
        <f>VLOOKUP($D68,'B08'!$C$11:$E$38,3,0)</f>
      </c>
      <c r="M68" s="231">
        <f>VLOOKUP($D68,'Z27'!$C$11:$E$38,3,0)</f>
        <v>0</v>
      </c>
      <c r="N68" s="231">
        <f>VLOOKUP($D68,'Z28'!$C$11:$E$38,3,0)</f>
        <v>0</v>
      </c>
      <c r="O68" s="231">
        <f>VLOOKUP($D68,'Z29'!$C$11:$E$38,3,0)</f>
        <v>8</v>
      </c>
      <c r="P68" s="92">
        <f>VLOOKUP($D68,'Z30'!$C$11:$E$38,3,0)</f>
      </c>
      <c r="Q68" s="92">
        <f>VLOOKUP($D68,'Z31'!$C$11:$E$38,3,0)</f>
      </c>
      <c r="R68" s="92">
        <f>VLOOKUP($D68,'Z32'!$C$11:$E$38,3,0)</f>
      </c>
      <c r="S68" s="92">
        <f>VLOOKUP($D68,'Z33'!$C$11:$E$38,3,0)</f>
      </c>
      <c r="T68" s="92">
        <f>VLOOKUP($D68,'Z34'!$C$11:$E$38,3,0)</f>
      </c>
      <c r="U68" s="92">
        <f>VLOOKUP($D68,'Z35'!$C$11:$E$38,3,0)</f>
      </c>
      <c r="V68" s="93">
        <f>VLOOKUP($D68,'Z36'!$C$11:$E$38,3,0)</f>
      </c>
      <c r="W68" s="237">
        <f t="shared" si="8"/>
        <v>8</v>
      </c>
    </row>
    <row r="69" spans="2:23" ht="15.75">
      <c r="B69" s="164">
        <v>0</v>
      </c>
      <c r="C69" s="165"/>
      <c r="D69" s="166" t="str">
        <f>soupiska!E15</f>
        <v>Fiksa Ondřej</v>
      </c>
      <c r="E69" s="231">
        <f>VLOOKUP($D69,'B01'!$C$11:$E$39,3,0)</f>
      </c>
      <c r="F69" s="231">
        <f>VLOOKUP($D69,'B02'!$C$11:$E$39,3,0)</f>
      </c>
      <c r="G69" s="231">
        <f>VLOOKUP($D69,'B03'!$C$11:$E$38,3,0)</f>
      </c>
      <c r="H69" s="231">
        <f>VLOOKUP($D69,'B04'!$C$11:$E$38,3,0)</f>
      </c>
      <c r="I69" s="231">
        <f>VLOOKUP($D69,'B05'!$C$11:$E$38,3,0)</f>
      </c>
      <c r="J69" s="231">
        <f>VLOOKUP($D69,'B06'!$C$11:$E$38,3,0)</f>
      </c>
      <c r="K69" s="231">
        <f>VLOOKUP($D69,'B07'!$C$11:$E$38,3,0)</f>
      </c>
      <c r="L69" s="231">
        <f>VLOOKUP($D69,'B08'!$C$11:$E$38,3,0)</f>
      </c>
      <c r="M69" s="231">
        <f>VLOOKUP($D69,'Z27'!$C$11:$E$38,3,0)</f>
        <v>20</v>
      </c>
      <c r="N69" s="231">
        <f>VLOOKUP($D69,'Z28'!$C$11:$E$38,3,0)</f>
        <v>13</v>
      </c>
      <c r="O69" s="231">
        <f>VLOOKUP($D69,'Z29'!$C$11:$E$38,3,0)</f>
        <v>18</v>
      </c>
      <c r="P69" s="92">
        <f>VLOOKUP($D69,'Z30'!$C$11:$E$38,3,0)</f>
      </c>
      <c r="Q69" s="92">
        <f>VLOOKUP($D69,'Z31'!$C$11:$E$38,3,0)</f>
      </c>
      <c r="R69" s="92">
        <f>VLOOKUP($D69,'Z32'!$C$11:$E$38,3,0)</f>
      </c>
      <c r="S69" s="92">
        <f>VLOOKUP($D69,'Z33'!$C$11:$E$38,3,0)</f>
      </c>
      <c r="T69" s="92">
        <f>VLOOKUP($D69,'Z34'!$C$11:$E$38,3,0)</f>
      </c>
      <c r="U69" s="92">
        <f>VLOOKUP($D69,'Z35'!$C$11:$E$38,3,0)</f>
      </c>
      <c r="V69" s="93">
        <f>VLOOKUP($D69,'Z36'!$C$11:$E$38,3,0)</f>
      </c>
      <c r="W69" s="237">
        <f t="shared" si="8"/>
        <v>51</v>
      </c>
    </row>
    <row r="70" spans="2:23" ht="15.75">
      <c r="B70" s="164">
        <v>0</v>
      </c>
      <c r="C70" s="165"/>
      <c r="D70" s="166" t="str">
        <f>soupiska!E16</f>
        <v>Hedvičák Jaroslav</v>
      </c>
      <c r="E70" s="231">
        <f>VLOOKUP($D70,'B01'!$C$11:$E$39,3,0)</f>
      </c>
      <c r="F70" s="231">
        <f>VLOOKUP($D70,'B02'!$C$11:$E$39,3,0)</f>
      </c>
      <c r="G70" s="231">
        <f>VLOOKUP($D70,'B03'!$C$11:$E$38,3,0)</f>
      </c>
      <c r="H70" s="231">
        <f>VLOOKUP($D70,'B04'!$C$11:$E$38,3,0)</f>
      </c>
      <c r="I70" s="231">
        <f>VLOOKUP($D70,'B05'!$C$11:$E$38,3,0)</f>
      </c>
      <c r="J70" s="231">
        <f>VLOOKUP($D70,'B06'!$C$11:$E$38,3,0)</f>
      </c>
      <c r="K70" s="231">
        <f>VLOOKUP($D70,'B07'!$C$11:$E$38,3,0)</f>
      </c>
      <c r="L70" s="231">
        <f>VLOOKUP($D70,'B08'!$C$11:$E$38,3,0)</f>
      </c>
      <c r="M70" s="231">
        <f>VLOOKUP($D70,'Z27'!$C$11:$E$38,3,0)</f>
        <v>15</v>
      </c>
      <c r="N70" s="231">
        <f>VLOOKUP($D70,'Z28'!$C$11:$E$38,3,0)</f>
        <v>16</v>
      </c>
      <c r="O70" s="231">
        <f>VLOOKUP($D70,'Z29'!$C$11:$E$38,3,0)</f>
        <v>14</v>
      </c>
      <c r="P70" s="92">
        <f>VLOOKUP($D70,'Z30'!$C$11:$E$38,3,0)</f>
      </c>
      <c r="Q70" s="92">
        <f>VLOOKUP($D70,'Z31'!$C$11:$E$38,3,0)</f>
      </c>
      <c r="R70" s="92">
        <f>VLOOKUP($D70,'Z32'!$C$11:$E$38,3,0)</f>
      </c>
      <c r="S70" s="92">
        <f>VLOOKUP($D70,'Z33'!$C$11:$E$38,3,0)</f>
      </c>
      <c r="T70" s="92">
        <f>VLOOKUP($D70,'Z34'!$C$11:$E$38,3,0)</f>
      </c>
      <c r="U70" s="92">
        <f>VLOOKUP($D70,'Z35'!$C$11:$E$38,3,0)</f>
      </c>
      <c r="V70" s="93">
        <f>VLOOKUP($D70,'Z36'!$C$11:$E$38,3,0)</f>
      </c>
      <c r="W70" s="237">
        <f t="shared" si="8"/>
        <v>45</v>
      </c>
    </row>
    <row r="71" spans="2:23" ht="15.75">
      <c r="B71" s="164">
        <v>10</v>
      </c>
      <c r="C71" s="165"/>
      <c r="D71" s="166" t="str">
        <f>soupiska!E17</f>
        <v>Krontorád Pavel</v>
      </c>
      <c r="E71" s="231">
        <f>VLOOKUP($D71,'B01'!$C$11:$E$39,3,0)</f>
      </c>
      <c r="F71" s="231">
        <f>VLOOKUP($D71,'B02'!$C$11:$E$39,3,0)</f>
      </c>
      <c r="G71" s="231">
        <f>VLOOKUP($D71,'B03'!$C$11:$E$38,3,0)</f>
      </c>
      <c r="H71" s="231">
        <f>VLOOKUP($D71,'B04'!$C$11:$E$38,3,0)</f>
      </c>
      <c r="I71" s="231">
        <f>VLOOKUP($D71,'B05'!$C$11:$E$38,3,0)</f>
      </c>
      <c r="J71" s="231">
        <f>VLOOKUP($D71,'B06'!$C$11:$E$38,3,0)</f>
      </c>
      <c r="K71" s="231">
        <f>VLOOKUP($D71,'B07'!$C$11:$E$38,3,0)</f>
      </c>
      <c r="L71" s="231">
        <f>VLOOKUP($D71,'B08'!$C$11:$E$38,3,0)</f>
      </c>
      <c r="M71" s="231">
        <f>VLOOKUP($D71,'Z27'!$C$11:$E$38,3,0)</f>
      </c>
      <c r="N71" s="231">
        <f>VLOOKUP($D71,'Z28'!$C$11:$E$38,3,0)</f>
        <v>12</v>
      </c>
      <c r="O71" s="231">
        <f>VLOOKUP($D71,'Z29'!$C$11:$E$38,3,0)</f>
        <v>14</v>
      </c>
      <c r="P71" s="92">
        <f>VLOOKUP($D71,'Z30'!$C$11:$E$38,3,0)</f>
      </c>
      <c r="Q71" s="92">
        <f>VLOOKUP($D71,'Z31'!$C$11:$E$38,3,0)</f>
      </c>
      <c r="R71" s="92">
        <f>VLOOKUP($D71,'Z32'!$C$11:$E$38,3,0)</f>
      </c>
      <c r="S71" s="92">
        <f>VLOOKUP($D71,'Z33'!$C$11:$E$38,3,0)</f>
      </c>
      <c r="T71" s="92">
        <f>VLOOKUP($D71,'Z34'!$C$11:$E$38,3,0)</f>
      </c>
      <c r="U71" s="92">
        <f>VLOOKUP($D71,'Z35'!$C$11:$E$38,3,0)</f>
      </c>
      <c r="V71" s="93">
        <f>VLOOKUP($D71,'Z36'!$C$11:$E$38,3,0)</f>
      </c>
      <c r="W71" s="237">
        <f t="shared" si="8"/>
        <v>26</v>
      </c>
    </row>
    <row r="72" spans="2:23" ht="15.75">
      <c r="B72" s="164">
        <v>7</v>
      </c>
      <c r="C72" s="165"/>
      <c r="D72" s="166" t="str">
        <f>soupiska!E18</f>
        <v>Krontorád Vít</v>
      </c>
      <c r="E72" s="231">
        <f>VLOOKUP($D72,'B01'!$C$11:$E$39,3,0)</f>
      </c>
      <c r="F72" s="231">
        <f>VLOOKUP($D72,'B02'!$C$11:$E$39,3,0)</f>
      </c>
      <c r="G72" s="231">
        <f>VLOOKUP($D72,'B03'!$C$11:$E$38,3,0)</f>
      </c>
      <c r="H72" s="231">
        <f>VLOOKUP($D72,'B04'!$C$11:$E$38,3,0)</f>
      </c>
      <c r="I72" s="231">
        <f>VLOOKUP($D72,'B05'!$C$11:$E$38,3,0)</f>
      </c>
      <c r="J72" s="231">
        <f>VLOOKUP($D72,'B06'!$C$11:$E$38,3,0)</f>
      </c>
      <c r="K72" s="231">
        <f>VLOOKUP($D72,'B07'!$C$11:$E$38,3,0)</f>
      </c>
      <c r="L72" s="231">
        <f>VLOOKUP($D72,'B08'!$C$11:$E$38,3,0)</f>
      </c>
      <c r="M72" s="231">
        <f>VLOOKUP($D72,'Z27'!$C$11:$E$38,3,0)</f>
        <v>24</v>
      </c>
      <c r="N72" s="231">
        <f>VLOOKUP($D72,'Z28'!$C$11:$E$38,3,0)</f>
        <v>33</v>
      </c>
      <c r="O72" s="231">
        <f>VLOOKUP($D72,'Z29'!$C$11:$E$38,3,0)</f>
        <v>23</v>
      </c>
      <c r="P72" s="92">
        <f>VLOOKUP($D72,'Z30'!$C$11:$E$38,3,0)</f>
      </c>
      <c r="Q72" s="92">
        <f>VLOOKUP($D72,'Z31'!$C$11:$E$38,3,0)</f>
      </c>
      <c r="R72" s="92">
        <f>VLOOKUP($D72,'Z32'!$C$11:$E$38,3,0)</f>
      </c>
      <c r="S72" s="92">
        <f>VLOOKUP($D72,'Z33'!$C$11:$E$38,3,0)</f>
      </c>
      <c r="T72" s="92">
        <f>VLOOKUP($D72,'Z34'!$C$11:$E$38,3,0)</f>
      </c>
      <c r="U72" s="92">
        <f>VLOOKUP($D72,'Z35'!$C$11:$E$38,3,0)</f>
      </c>
      <c r="V72" s="93">
        <f>VLOOKUP($D72,'Z36'!$C$11:$E$38,3,0)</f>
      </c>
      <c r="W72" s="237">
        <f t="shared" si="8"/>
        <v>80</v>
      </c>
    </row>
    <row r="73" spans="2:23" ht="15.75">
      <c r="B73" s="164">
        <v>6</v>
      </c>
      <c r="C73" s="165"/>
      <c r="D73" s="166" t="str">
        <f>soupiska!E19</f>
        <v>Krška Josef</v>
      </c>
      <c r="E73" s="231">
        <f>VLOOKUP($D73,'B01'!$C$11:$E$39,3,0)</f>
      </c>
      <c r="F73" s="231">
        <f>VLOOKUP($D73,'B02'!$C$11:$E$39,3,0)</f>
      </c>
      <c r="G73" s="231">
        <f>VLOOKUP($D73,'B03'!$C$11:$E$38,3,0)</f>
      </c>
      <c r="H73" s="231">
        <f>VLOOKUP($D73,'B04'!$C$11:$E$38,3,0)</f>
      </c>
      <c r="I73" s="231">
        <f>VLOOKUP($D73,'B05'!$C$11:$E$38,3,0)</f>
      </c>
      <c r="J73" s="231">
        <f>VLOOKUP($D73,'B06'!$C$11:$E$38,3,0)</f>
      </c>
      <c r="K73" s="231">
        <f>VLOOKUP($D73,'B07'!$C$11:$E$38,3,0)</f>
      </c>
      <c r="L73" s="231">
        <f>VLOOKUP($D73,'B08'!$C$11:$E$38,3,0)</f>
      </c>
      <c r="M73" s="231">
        <f>VLOOKUP($D73,'Z27'!$C$11:$E$38,3,0)</f>
      </c>
      <c r="N73" s="231">
        <f>VLOOKUP($D73,'Z28'!$C$11:$E$38,3,0)</f>
      </c>
      <c r="O73" s="231">
        <f>VLOOKUP($D73,'Z29'!$C$11:$E$38,3,0)</f>
      </c>
      <c r="P73" s="92">
        <f>VLOOKUP($D73,'Z30'!$C$11:$E$38,3,0)</f>
      </c>
      <c r="Q73" s="92">
        <f>VLOOKUP($D73,'Z31'!$C$11:$E$38,3,0)</f>
      </c>
      <c r="R73" s="92">
        <f>VLOOKUP($D73,'Z32'!$C$11:$E$38,3,0)</f>
      </c>
      <c r="S73" s="92">
        <f>VLOOKUP($D73,'Z33'!$C$11:$E$38,3,0)</f>
      </c>
      <c r="T73" s="92">
        <f>VLOOKUP($D73,'Z34'!$C$11:$E$38,3,0)</f>
      </c>
      <c r="U73" s="92">
        <f>VLOOKUP($D73,'Z35'!$C$11:$E$38,3,0)</f>
      </c>
      <c r="V73" s="93">
        <f>VLOOKUP($D73,'Z36'!$C$11:$E$38,3,0)</f>
      </c>
      <c r="W73" s="237">
        <f t="shared" si="8"/>
        <v>0</v>
      </c>
    </row>
    <row r="74" spans="2:23" ht="15.75">
      <c r="B74" s="164">
        <v>13</v>
      </c>
      <c r="C74" s="165"/>
      <c r="D74" s="166" t="str">
        <f>soupiska!E20</f>
        <v>Maca Radek</v>
      </c>
      <c r="E74" s="231">
        <f>VLOOKUP($D74,'B01'!$C$11:$E$39,3,0)</f>
      </c>
      <c r="F74" s="231">
        <f>VLOOKUP($D74,'B02'!$C$11:$E$39,3,0)</f>
      </c>
      <c r="G74" s="231">
        <f>VLOOKUP($D74,'B03'!$C$11:$E$38,3,0)</f>
      </c>
      <c r="H74" s="231">
        <f>VLOOKUP($D74,'B04'!$C$11:$E$38,3,0)</f>
      </c>
      <c r="I74" s="231">
        <f>VLOOKUP($D74,'B05'!$C$11:$E$38,3,0)</f>
      </c>
      <c r="J74" s="231">
        <f>VLOOKUP($D74,'B06'!$C$11:$E$38,3,0)</f>
      </c>
      <c r="K74" s="231">
        <f>VLOOKUP($D74,'B07'!$C$11:$E$38,3,0)</f>
      </c>
      <c r="L74" s="231">
        <f>VLOOKUP($D74,'B08'!$C$11:$E$38,3,0)</f>
      </c>
      <c r="M74" s="231">
        <f>VLOOKUP($D74,'Z27'!$C$11:$E$38,3,0)</f>
      </c>
      <c r="N74" s="231">
        <f>VLOOKUP($D74,'Z28'!$C$11:$E$38,3,0)</f>
      </c>
      <c r="O74" s="231">
        <f>VLOOKUP($D74,'Z29'!$C$11:$E$38,3,0)</f>
      </c>
      <c r="P74" s="92">
        <f>VLOOKUP($D74,'Z30'!$C$11:$E$38,3,0)</f>
      </c>
      <c r="Q74" s="92">
        <f>VLOOKUP($D74,'Z31'!$C$11:$E$38,3,0)</f>
      </c>
      <c r="R74" s="92">
        <f>VLOOKUP($D74,'Z32'!$C$11:$E$38,3,0)</f>
      </c>
      <c r="S74" s="92">
        <f>VLOOKUP($D74,'Z33'!$C$11:$E$38,3,0)</f>
      </c>
      <c r="T74" s="92">
        <f>VLOOKUP($D74,'Z34'!$C$11:$E$38,3,0)</f>
      </c>
      <c r="U74" s="92">
        <f>VLOOKUP($D74,'Z35'!$C$11:$E$38,3,0)</f>
      </c>
      <c r="V74" s="93">
        <f>VLOOKUP($D74,'Z36'!$C$11:$E$38,3,0)</f>
      </c>
      <c r="W74" s="237">
        <f t="shared" si="8"/>
        <v>0</v>
      </c>
    </row>
    <row r="75" spans="2:23" ht="15.75">
      <c r="B75" s="164">
        <v>0</v>
      </c>
      <c r="C75" s="165"/>
      <c r="D75" s="166" t="str">
        <f>soupiska!E21</f>
        <v>Müller Tomáš</v>
      </c>
      <c r="E75" s="231">
        <f>VLOOKUP($D75,'B01'!$C$11:$E$39,3,0)</f>
      </c>
      <c r="F75" s="231">
        <f>VLOOKUP($D75,'B02'!$C$11:$E$39,3,0)</f>
      </c>
      <c r="G75" s="231">
        <f>VLOOKUP($D75,'B03'!$C$11:$E$38,3,0)</f>
      </c>
      <c r="H75" s="231">
        <f>VLOOKUP($D75,'B04'!$C$11:$E$38,3,0)</f>
      </c>
      <c r="I75" s="231">
        <f>VLOOKUP($D75,'B05'!$C$11:$E$38,3,0)</f>
      </c>
      <c r="J75" s="231">
        <f>VLOOKUP($D75,'B06'!$C$11:$E$38,3,0)</f>
      </c>
      <c r="K75" s="231">
        <f>VLOOKUP($D75,'B07'!$C$11:$E$38,3,0)</f>
      </c>
      <c r="L75" s="231">
        <f>VLOOKUP($D75,'B08'!$C$11:$E$38,3,0)</f>
      </c>
      <c r="M75" s="231">
        <f>VLOOKUP($D75,'Z27'!$C$11:$E$38,3,0)</f>
      </c>
      <c r="N75" s="231">
        <f>VLOOKUP($D75,'Z28'!$C$11:$E$38,3,0)</f>
      </c>
      <c r="O75" s="231">
        <f>VLOOKUP($D75,'Z29'!$C$11:$E$38,3,0)</f>
      </c>
      <c r="P75" s="92">
        <f>VLOOKUP($D75,'Z30'!$C$11:$E$38,3,0)</f>
      </c>
      <c r="Q75" s="92">
        <f>VLOOKUP($D75,'Z31'!$C$11:$E$38,3,0)</f>
      </c>
      <c r="R75" s="92">
        <f>VLOOKUP($D75,'Z32'!$C$11:$E$38,3,0)</f>
      </c>
      <c r="S75" s="92">
        <f>VLOOKUP($D75,'Z33'!$C$11:$E$38,3,0)</f>
      </c>
      <c r="T75" s="92">
        <f>VLOOKUP($D75,'Z34'!$C$11:$E$38,3,0)</f>
      </c>
      <c r="U75" s="92">
        <f>VLOOKUP($D75,'Z35'!$C$11:$E$38,3,0)</f>
      </c>
      <c r="V75" s="93">
        <f>VLOOKUP($D75,'Z36'!$C$11:$E$38,3,0)</f>
      </c>
      <c r="W75" s="237">
        <f t="shared" si="8"/>
        <v>0</v>
      </c>
    </row>
    <row r="76" spans="2:23" ht="15.75">
      <c r="B76" s="164">
        <v>0</v>
      </c>
      <c r="C76" s="165"/>
      <c r="D76" s="166" t="str">
        <f>soupiska!E22</f>
        <v>Müller Petr</v>
      </c>
      <c r="E76" s="231">
        <f>VLOOKUP($D76,'B01'!$C$11:$E$39,3,0)</f>
      </c>
      <c r="F76" s="231">
        <f>VLOOKUP($D76,'B02'!$C$11:$E$39,3,0)</f>
      </c>
      <c r="G76" s="231">
        <f>VLOOKUP($D76,'B03'!$C$11:$E$38,3,0)</f>
      </c>
      <c r="H76" s="231">
        <f>VLOOKUP($D76,'B04'!$C$11:$E$38,3,0)</f>
      </c>
      <c r="I76" s="231">
        <f>VLOOKUP($D76,'B05'!$C$11:$E$38,3,0)</f>
      </c>
      <c r="J76" s="231">
        <f>VLOOKUP($D76,'B06'!$C$11:$E$38,3,0)</f>
      </c>
      <c r="K76" s="231">
        <f>VLOOKUP($D76,'B07'!$C$11:$E$38,3,0)</f>
      </c>
      <c r="L76" s="231">
        <f>VLOOKUP($D76,'B08'!$C$11:$E$38,3,0)</f>
      </c>
      <c r="M76" s="231">
        <f>VLOOKUP($D76,'Z27'!$C$11:$E$38,3,0)</f>
      </c>
      <c r="N76" s="231">
        <f>VLOOKUP($D76,'Z28'!$C$11:$E$38,3,0)</f>
      </c>
      <c r="O76" s="231">
        <f>VLOOKUP($D76,'Z29'!$C$11:$E$38,3,0)</f>
      </c>
      <c r="P76" s="92">
        <f>VLOOKUP($D76,'Z30'!$C$11:$E$38,3,0)</f>
      </c>
      <c r="Q76" s="92">
        <f>VLOOKUP($D76,'Z31'!$C$11:$E$38,3,0)</f>
      </c>
      <c r="R76" s="92">
        <f>VLOOKUP($D76,'Z32'!$C$11:$E$38,3,0)</f>
      </c>
      <c r="S76" s="92">
        <f>VLOOKUP($D76,'Z33'!$C$11:$E$38,3,0)</f>
      </c>
      <c r="T76" s="92">
        <f>VLOOKUP($D76,'Z34'!$C$11:$E$38,3,0)</f>
      </c>
      <c r="U76" s="92">
        <f>VLOOKUP($D76,'Z35'!$C$11:$E$38,3,0)</f>
      </c>
      <c r="V76" s="93">
        <f>VLOOKUP($D76,'Z36'!$C$11:$E$38,3,0)</f>
      </c>
      <c r="W76" s="237">
        <f t="shared" si="8"/>
        <v>0</v>
      </c>
    </row>
    <row r="77" spans="2:23" ht="15.75">
      <c r="B77" s="164">
        <v>16</v>
      </c>
      <c r="C77" s="165"/>
      <c r="D77" s="166" t="str">
        <f>soupiska!E23</f>
        <v>Nepustil Petr</v>
      </c>
      <c r="E77" s="231">
        <f>VLOOKUP($D77,'B01'!$C$11:$E$39,3,0)</f>
      </c>
      <c r="F77" s="231">
        <f>VLOOKUP($D77,'B02'!$C$11:$E$39,3,0)</f>
      </c>
      <c r="G77" s="231">
        <f>VLOOKUP($D77,'B03'!$C$11:$E$38,3,0)</f>
      </c>
      <c r="H77" s="231">
        <f>VLOOKUP($D77,'B04'!$C$11:$E$38,3,0)</f>
      </c>
      <c r="I77" s="231">
        <f>VLOOKUP($D77,'B05'!$C$11:$E$38,3,0)</f>
      </c>
      <c r="J77" s="231">
        <f>VLOOKUP($D77,'B06'!$C$11:$E$38,3,0)</f>
      </c>
      <c r="K77" s="231">
        <f>VLOOKUP($D77,'B07'!$C$11:$E$38,3,0)</f>
      </c>
      <c r="L77" s="231">
        <f>VLOOKUP($D77,'B08'!$C$11:$E$38,3,0)</f>
      </c>
      <c r="M77" s="92">
        <f>VLOOKUP($D77,'Z27'!$C$11:$E$38,3,0)</f>
      </c>
      <c r="N77" s="92">
        <f>VLOOKUP($D77,'Z28'!$C$11:$E$38,3,0)</f>
      </c>
      <c r="O77" s="92">
        <f>VLOOKUP($D77,'Z29'!$C$11:$E$38,3,0)</f>
        <v>1</v>
      </c>
      <c r="P77" s="92">
        <f>VLOOKUP($D77,'Z30'!$C$11:$E$38,3,0)</f>
      </c>
      <c r="Q77" s="92">
        <f>VLOOKUP($D77,'Z31'!$C$11:$E$38,3,0)</f>
      </c>
      <c r="R77" s="92">
        <f>VLOOKUP($D77,'Z32'!$C$11:$E$38,3,0)</f>
      </c>
      <c r="S77" s="92">
        <f>VLOOKUP($D77,'Z33'!$C$11:$E$38,3,0)</f>
      </c>
      <c r="T77" s="92">
        <f>VLOOKUP($D77,'Z34'!$C$11:$E$38,3,0)</f>
      </c>
      <c r="U77" s="92">
        <f>VLOOKUP($D77,'Z35'!$C$11:$E$38,3,0)</f>
      </c>
      <c r="V77" s="93">
        <f>VLOOKUP($D77,'Z36'!$C$11:$E$38,3,0)</f>
      </c>
      <c r="W77" s="237">
        <f t="shared" si="8"/>
        <v>1</v>
      </c>
    </row>
    <row r="78" spans="2:23" ht="15.75">
      <c r="B78" s="164">
        <v>0</v>
      </c>
      <c r="C78" s="165"/>
      <c r="D78" s="166" t="str">
        <f>soupiska!E24</f>
        <v>Petr Martin</v>
      </c>
      <c r="E78" s="231">
        <f>VLOOKUP($D78,'B01'!$C$11:$E$39,3,0)</f>
      </c>
      <c r="F78" s="231">
        <f>VLOOKUP($D78,'B02'!$C$11:$E$39,3,0)</f>
      </c>
      <c r="G78" s="231">
        <f>VLOOKUP($D78,'B03'!$C$11:$E$38,3,0)</f>
      </c>
      <c r="H78" s="231">
        <f>VLOOKUP($D78,'B04'!$C$11:$E$38,3,0)</f>
      </c>
      <c r="I78" s="231">
        <f>VLOOKUP($D78,'B05'!$C$11:$E$38,3,0)</f>
      </c>
      <c r="J78" s="231">
        <f>VLOOKUP($D78,'B06'!$C$11:$E$38,3,0)</f>
      </c>
      <c r="K78" s="231">
        <f>VLOOKUP($D78,'B07'!$C$11:$E$38,3,0)</f>
      </c>
      <c r="L78" s="231">
        <f>VLOOKUP($D78,'B08'!$C$11:$E$38,3,0)</f>
      </c>
      <c r="M78" s="92">
        <f>VLOOKUP($D78,'Z27'!$C$11:$E$38,3,0)</f>
      </c>
      <c r="N78" s="92">
        <f>VLOOKUP($D78,'Z28'!$C$11:$E$38,3,0)</f>
      </c>
      <c r="O78" s="92">
        <f>VLOOKUP($D78,'Z29'!$C$11:$E$38,3,0)</f>
      </c>
      <c r="P78" s="92">
        <f>VLOOKUP($D78,'Z30'!$C$11:$E$38,3,0)</f>
      </c>
      <c r="Q78" s="92">
        <f>VLOOKUP($D78,'Z31'!$C$11:$E$38,3,0)</f>
      </c>
      <c r="R78" s="92">
        <f>VLOOKUP($D78,'Z32'!$C$11:$E$38,3,0)</f>
      </c>
      <c r="S78" s="92">
        <f>VLOOKUP($D78,'Z33'!$C$11:$E$38,3,0)</f>
      </c>
      <c r="T78" s="92">
        <f>VLOOKUP($D78,'Z34'!$C$11:$E$38,3,0)</f>
      </c>
      <c r="U78" s="92">
        <f>VLOOKUP($D78,'Z35'!$C$11:$E$38,3,0)</f>
      </c>
      <c r="V78" s="93">
        <f>VLOOKUP($D78,'Z36'!$C$11:$E$38,3,0)</f>
      </c>
      <c r="W78" s="237">
        <f aca="true" t="shared" si="9" ref="W78:W85">SUM(E78:V78)</f>
        <v>0</v>
      </c>
    </row>
    <row r="79" spans="2:23" ht="15.75">
      <c r="B79" s="164">
        <v>0</v>
      </c>
      <c r="C79" s="165"/>
      <c r="D79" s="166" t="str">
        <f>soupiska!E25</f>
        <v>Teplý Petr</v>
      </c>
      <c r="E79" s="231">
        <f>VLOOKUP($D79,'B01'!$C$11:$E$39,3,0)</f>
      </c>
      <c r="F79" s="231">
        <f>VLOOKUP($D79,'B02'!$C$11:$E$39,3,0)</f>
      </c>
      <c r="G79" s="231">
        <f>VLOOKUP($D79,'B03'!$C$11:$E$38,3,0)</f>
      </c>
      <c r="H79" s="231">
        <f>VLOOKUP($D79,'B04'!$C$11:$E$38,3,0)</f>
      </c>
      <c r="I79" s="231">
        <f>VLOOKUP($D79,'B05'!$C$11:$E$38,3,0)</f>
      </c>
      <c r="J79" s="231">
        <f>VLOOKUP($D79,'B06'!$C$11:$E$38,3,0)</f>
      </c>
      <c r="K79" s="231">
        <f>VLOOKUP($D79,'B07'!$C$11:$E$38,3,0)</f>
      </c>
      <c r="L79" s="231">
        <f>VLOOKUP($D79,'B08'!$C$11:$E$38,3,0)</f>
      </c>
      <c r="M79" s="92">
        <f>VLOOKUP($D79,'Z27'!$C$11:$E$38,3,0)</f>
      </c>
      <c r="N79" s="92">
        <f>VLOOKUP($D79,'Z28'!$C$11:$E$38,3,0)</f>
        <v>0</v>
      </c>
      <c r="O79" s="92">
        <f>VLOOKUP($D79,'Z29'!$C$11:$E$38,3,0)</f>
      </c>
      <c r="P79" s="92">
        <f>VLOOKUP($D79,'Z30'!$C$11:$E$38,3,0)</f>
      </c>
      <c r="Q79" s="92">
        <f>VLOOKUP($D79,'Z31'!$C$11:$E$38,3,0)</f>
      </c>
      <c r="R79" s="92">
        <f>VLOOKUP($D79,'Z32'!$C$11:$E$38,3,0)</f>
      </c>
      <c r="S79" s="92">
        <f>VLOOKUP($D79,'Z33'!$C$11:$E$38,3,0)</f>
      </c>
      <c r="T79" s="92">
        <f>VLOOKUP($D79,'Z34'!$C$11:$E$38,3,0)</f>
      </c>
      <c r="U79" s="92">
        <f>VLOOKUP($D79,'Z35'!$C$11:$E$38,3,0)</f>
      </c>
      <c r="V79" s="93">
        <f>VLOOKUP($D79,'Z36'!$C$11:$E$38,3,0)</f>
      </c>
      <c r="W79" s="237">
        <f t="shared" si="9"/>
        <v>0</v>
      </c>
    </row>
    <row r="80" spans="2:23" ht="15.75">
      <c r="B80" s="164">
        <v>8</v>
      </c>
      <c r="C80" s="165"/>
      <c r="D80" s="166" t="str">
        <f>soupiska!E26</f>
        <v>Rychtář Jan</v>
      </c>
      <c r="E80" s="231">
        <f>VLOOKUP($D80,'B01'!$C$11:$E$39,3,0)</f>
      </c>
      <c r="F80" s="231">
        <f>VLOOKUP($D80,'B02'!$C$11:$E$39,3,0)</f>
      </c>
      <c r="G80" s="231">
        <f>VLOOKUP($D80,'B03'!$C$11:$E$38,3,0)</f>
      </c>
      <c r="H80" s="231">
        <f>VLOOKUP($D80,'B04'!$C$11:$E$38,3,0)</f>
      </c>
      <c r="I80" s="231">
        <f>VLOOKUP($D80,'B05'!$C$11:$E$38,3,0)</f>
      </c>
      <c r="J80" s="231">
        <f>VLOOKUP($D80,'B06'!$C$11:$E$38,3,0)</f>
      </c>
      <c r="K80" s="231">
        <f>VLOOKUP($D80,'B07'!$C$11:$E$38,3,0)</f>
      </c>
      <c r="L80" s="231">
        <f>VLOOKUP($D80,'B08'!$C$11:$E$38,3,0)</f>
      </c>
      <c r="M80" s="92">
        <f>VLOOKUP($D80,'Z27'!$C$11:$E$38,3,0)</f>
      </c>
      <c r="N80" s="92">
        <f>VLOOKUP($D80,'Z28'!$C$11:$E$38,3,0)</f>
      </c>
      <c r="O80" s="92">
        <f>VLOOKUP($D80,'Z29'!$C$11:$E$38,3,0)</f>
        <v>9</v>
      </c>
      <c r="P80" s="92">
        <f>VLOOKUP($D80,'Z30'!$C$11:$E$38,3,0)</f>
      </c>
      <c r="Q80" s="92">
        <f>VLOOKUP($D80,'Z31'!$C$11:$E$38,3,0)</f>
      </c>
      <c r="R80" s="92">
        <f>VLOOKUP($D80,'Z32'!$C$11:$E$38,3,0)</f>
      </c>
      <c r="S80" s="92">
        <f>VLOOKUP($D80,'Z33'!$C$11:$E$38,3,0)</f>
      </c>
      <c r="T80" s="92">
        <f>VLOOKUP($D80,'Z34'!$C$11:$E$38,3,0)</f>
      </c>
      <c r="U80" s="92">
        <f>VLOOKUP($D80,'Z35'!$C$11:$E$38,3,0)</f>
      </c>
      <c r="V80" s="93">
        <f>VLOOKUP($D80,'Z36'!$C$11:$E$38,3,0)</f>
      </c>
      <c r="W80" s="237">
        <f t="shared" si="9"/>
        <v>9</v>
      </c>
    </row>
    <row r="81" spans="2:23" ht="15.75">
      <c r="B81" s="164">
        <v>14</v>
      </c>
      <c r="C81" s="165"/>
      <c r="D81" s="166" t="str">
        <f>soupiska!E27</f>
        <v>Slezák Jakub</v>
      </c>
      <c r="E81" s="231">
        <f>VLOOKUP($D81,'B01'!$C$11:$E$39,3,0)</f>
      </c>
      <c r="F81" s="231">
        <f>VLOOKUP($D81,'B02'!$C$11:$E$39,3,0)</f>
      </c>
      <c r="G81" s="231">
        <f>VLOOKUP($D81,'B03'!$C$11:$E$38,3,0)</f>
      </c>
      <c r="H81" s="231">
        <f>VLOOKUP($D81,'B04'!$C$11:$E$38,3,0)</f>
      </c>
      <c r="I81" s="231">
        <f>VLOOKUP($D81,'B05'!$C$11:$E$38,3,0)</f>
      </c>
      <c r="J81" s="231">
        <f>VLOOKUP($D81,'B06'!$C$11:$E$38,3,0)</f>
      </c>
      <c r="K81" s="231">
        <f>VLOOKUP($D81,'B07'!$C$11:$E$38,3,0)</f>
      </c>
      <c r="L81" s="231">
        <f>VLOOKUP($D81,'B08'!$C$11:$E$38,3,0)</f>
      </c>
      <c r="M81" s="92">
        <f>VLOOKUP($D81,'Z27'!$C$11:$E$38,3,0)</f>
        <v>2</v>
      </c>
      <c r="N81" s="92">
        <f>VLOOKUP($D81,'Z28'!$C$11:$E$38,3,0)</f>
      </c>
      <c r="O81" s="92">
        <f>VLOOKUP($D81,'Z29'!$C$11:$E$38,3,0)</f>
      </c>
      <c r="P81" s="92">
        <f>VLOOKUP($D81,'Z30'!$C$11:$E$38,3,0)</f>
      </c>
      <c r="Q81" s="92">
        <f>VLOOKUP($D81,'Z31'!$C$11:$E$38,3,0)</f>
      </c>
      <c r="R81" s="92">
        <f>VLOOKUP($D81,'Z32'!$C$11:$E$38,3,0)</f>
      </c>
      <c r="S81" s="92">
        <f>VLOOKUP($D81,'Z33'!$C$11:$E$38,3,0)</f>
      </c>
      <c r="T81" s="92">
        <f>VLOOKUP($D81,'Z34'!$C$11:$E$38,3,0)</f>
      </c>
      <c r="U81" s="92">
        <f>VLOOKUP($D81,'Z35'!$C$11:$E$38,3,0)</f>
      </c>
      <c r="V81" s="93">
        <f>VLOOKUP($D81,'Z36'!$C$11:$E$38,3,0)</f>
      </c>
      <c r="W81" s="237">
        <f t="shared" si="9"/>
        <v>2</v>
      </c>
    </row>
    <row r="82" spans="2:23" ht="15.75">
      <c r="B82" s="164">
        <v>5</v>
      </c>
      <c r="C82" s="165"/>
      <c r="D82" s="166" t="str">
        <f>soupiska!E28</f>
        <v>Straka Tomáš</v>
      </c>
      <c r="E82" s="231">
        <f>VLOOKUP($D82,'B01'!$C$11:$E$39,3,0)</f>
      </c>
      <c r="F82" s="231">
        <f>VLOOKUP($D82,'B02'!$C$11:$E$39,3,0)</f>
      </c>
      <c r="G82" s="231">
        <f>VLOOKUP($D82,'B03'!$C$11:$E$38,3,0)</f>
      </c>
      <c r="H82" s="231">
        <f>VLOOKUP($D82,'B04'!$C$11:$E$38,3,0)</f>
      </c>
      <c r="I82" s="231">
        <f>VLOOKUP($D82,'B05'!$C$11:$E$38,3,0)</f>
      </c>
      <c r="J82" s="231">
        <f>VLOOKUP($D82,'B06'!$C$11:$E$38,3,0)</f>
      </c>
      <c r="K82" s="231">
        <f>VLOOKUP($D82,'B07'!$C$11:$E$38,3,0)</f>
      </c>
      <c r="L82" s="231">
        <f>VLOOKUP($D82,'B08'!$C$11:$E$38,3,0)</f>
      </c>
      <c r="M82" s="92">
        <f>VLOOKUP($D82,'Z27'!$C$11:$E$38,3,0)</f>
      </c>
      <c r="N82" s="92">
        <f>VLOOKUP($D82,'Z28'!$C$11:$E$38,3,0)</f>
      </c>
      <c r="O82" s="92">
        <f>VLOOKUP($D82,'Z29'!$C$11:$E$38,3,0)</f>
      </c>
      <c r="P82" s="92">
        <f>VLOOKUP($D82,'Z30'!$C$11:$E$38,3,0)</f>
      </c>
      <c r="Q82" s="92">
        <f>VLOOKUP($D82,'Z31'!$C$11:$E$38,3,0)</f>
      </c>
      <c r="R82" s="92">
        <f>VLOOKUP($D82,'Z32'!$C$11:$E$38,3,0)</f>
      </c>
      <c r="S82" s="92">
        <f>VLOOKUP($D82,'Z33'!$C$11:$E$38,3,0)</f>
      </c>
      <c r="T82" s="92">
        <f>VLOOKUP($D82,'Z34'!$C$11:$E$38,3,0)</f>
      </c>
      <c r="U82" s="92">
        <f>VLOOKUP($D82,'Z35'!$C$11:$E$38,3,0)</f>
      </c>
      <c r="V82" s="93">
        <f>VLOOKUP($D82,'Z36'!$C$11:$E$38,3,0)</f>
      </c>
      <c r="W82" s="237">
        <f t="shared" si="9"/>
        <v>0</v>
      </c>
    </row>
    <row r="83" spans="2:23" ht="15.75">
      <c r="B83" s="164"/>
      <c r="C83" s="165"/>
      <c r="D83" s="166" t="str">
        <f>soupiska!E29</f>
        <v>Stríž Rostislav</v>
      </c>
      <c r="E83" s="231">
        <f>VLOOKUP($D83,'B01'!$C$11:$E$39,3,0)</f>
      </c>
      <c r="F83" s="231">
        <f>VLOOKUP($D83,'B02'!$C$11:$E$39,3,0)</f>
      </c>
      <c r="G83" s="231">
        <f>VLOOKUP($D83,'B03'!$C$11:$E$38,3,0)</f>
      </c>
      <c r="H83" s="231">
        <f>VLOOKUP($D83,'B04'!$C$11:$E$38,3,0)</f>
      </c>
      <c r="I83" s="231">
        <f>VLOOKUP($D83,'B05'!$C$11:$E$38,3,0)</f>
      </c>
      <c r="J83" s="231">
        <f>VLOOKUP($D83,'B06'!$C$11:$E$38,3,0)</f>
      </c>
      <c r="K83" s="231">
        <f>VLOOKUP($D83,'B07'!$C$11:$E$38,3,0)</f>
      </c>
      <c r="L83" s="231">
        <f>VLOOKUP($D83,'B08'!$C$11:$E$38,3,0)</f>
      </c>
      <c r="M83" s="92">
        <f>VLOOKUP($D83,'Z27'!$C$11:$E$38,3,0)</f>
      </c>
      <c r="N83" s="92">
        <f>VLOOKUP($D83,'Z28'!$C$11:$E$38,3,0)</f>
        <v>2</v>
      </c>
      <c r="O83" s="92">
        <f>VLOOKUP($D83,'Z29'!$C$11:$E$38,3,0)</f>
      </c>
      <c r="P83" s="92">
        <f>VLOOKUP($D83,'Z30'!$C$11:$E$38,3,0)</f>
      </c>
      <c r="Q83" s="92">
        <f>VLOOKUP($D83,'Z31'!$C$11:$E$38,3,0)</f>
      </c>
      <c r="R83" s="92">
        <f>VLOOKUP($D83,'Z32'!$C$11:$E$38,3,0)</f>
      </c>
      <c r="S83" s="92">
        <f>VLOOKUP($D83,'Z33'!$C$11:$E$38,3,0)</f>
      </c>
      <c r="T83" s="92">
        <f>VLOOKUP($D83,'Z34'!$C$11:$E$38,3,0)</f>
      </c>
      <c r="U83" s="92">
        <f>VLOOKUP($D83,'Z35'!$C$11:$E$38,3,0)</f>
      </c>
      <c r="V83" s="93">
        <f>VLOOKUP($D83,'Z36'!$C$11:$E$38,3,0)</f>
      </c>
      <c r="W83" s="237">
        <f t="shared" si="9"/>
        <v>2</v>
      </c>
    </row>
    <row r="84" spans="2:23" ht="15.75">
      <c r="B84" s="164"/>
      <c r="C84" s="165"/>
      <c r="D84" s="166" t="str">
        <f>soupiska!E30</f>
        <v>Šulc Michal</v>
      </c>
      <c r="E84" s="231">
        <f>VLOOKUP($D84,'B01'!$C$11:$E$39,3,0)</f>
      </c>
      <c r="F84" s="231">
        <f>VLOOKUP($D84,'B02'!$C$11:$E$39,3,0)</f>
      </c>
      <c r="G84" s="231">
        <f>VLOOKUP($D84,'B03'!$C$11:$E$38,3,0)</f>
      </c>
      <c r="H84" s="231">
        <f>VLOOKUP($D84,'B04'!$C$11:$E$38,3,0)</f>
      </c>
      <c r="I84" s="231">
        <f>VLOOKUP($D84,'B05'!$C$11:$E$38,3,0)</f>
      </c>
      <c r="J84" s="231">
        <f>VLOOKUP($D84,'B06'!$C$11:$E$38,3,0)</f>
      </c>
      <c r="K84" s="231">
        <f>VLOOKUP($D84,'B07'!$C$11:$E$38,3,0)</f>
      </c>
      <c r="L84" s="231">
        <f>VLOOKUP($D84,'B08'!$C$11:$E$38,3,0)</f>
      </c>
      <c r="M84" s="92">
        <f>VLOOKUP($D84,'Z27'!$C$11:$E$38,3,0)</f>
      </c>
      <c r="N84" s="92">
        <f>VLOOKUP($D84,'Z28'!$C$11:$E$38,3,0)</f>
      </c>
      <c r="O84" s="92">
        <f>VLOOKUP($D84,'Z29'!$C$11:$E$38,3,0)</f>
      </c>
      <c r="P84" s="92">
        <f>VLOOKUP($D84,'Z30'!$C$11:$E$38,3,0)</f>
      </c>
      <c r="Q84" s="92">
        <f>VLOOKUP($D84,'Z31'!$C$11:$E$38,3,0)</f>
      </c>
      <c r="R84" s="92">
        <f>VLOOKUP($D84,'Z32'!$C$11:$E$38,3,0)</f>
      </c>
      <c r="S84" s="92">
        <f>VLOOKUP($D84,'Z33'!$C$11:$E$38,3,0)</f>
      </c>
      <c r="T84" s="92">
        <f>VLOOKUP($D84,'Z34'!$C$11:$E$38,3,0)</f>
      </c>
      <c r="U84" s="92">
        <f>VLOOKUP($D84,'Z35'!$C$11:$E$38,3,0)</f>
      </c>
      <c r="V84" s="93">
        <f>VLOOKUP($D84,'Z36'!$C$11:$E$38,3,0)</f>
      </c>
      <c r="W84" s="237">
        <f t="shared" si="9"/>
        <v>0</v>
      </c>
    </row>
    <row r="85" spans="2:23" ht="16.5" thickBot="1">
      <c r="B85" s="164">
        <v>0</v>
      </c>
      <c r="C85" s="165"/>
      <c r="D85" s="166" t="str">
        <f>soupiska!E31</f>
        <v>Trojan Pavel</v>
      </c>
      <c r="E85" s="231">
        <f>VLOOKUP($D85,'B01'!$C$11:$E$39,3,0)</f>
      </c>
      <c r="F85" s="231">
        <f>VLOOKUP($D85,'B02'!$C$11:$E$39,3,0)</f>
      </c>
      <c r="G85" s="231">
        <f>VLOOKUP($D85,'B03'!$C$11:$E$38,3,0)</f>
      </c>
      <c r="H85" s="231">
        <f>VLOOKUP($D85,'B04'!$C$11:$E$38,3,0)</f>
      </c>
      <c r="I85" s="231">
        <f>VLOOKUP($D85,'B05'!$C$11:$E$38,3,0)</f>
      </c>
      <c r="J85" s="231">
        <f>VLOOKUP($D85,'B06'!$C$11:$E$38,3,0)</f>
      </c>
      <c r="K85" s="231">
        <f>VLOOKUP($D85,'B07'!$C$11:$E$38,3,0)</f>
      </c>
      <c r="L85" s="231">
        <f>VLOOKUP($D85,'B08'!$C$11:$E$38,3,0)</f>
      </c>
      <c r="M85" s="92">
        <f>VLOOKUP($D85,'Z27'!$C$11:$E$38,3,0)</f>
      </c>
      <c r="N85" s="92">
        <f>VLOOKUP($D85,'Z28'!$C$11:$E$38,3,0)</f>
      </c>
      <c r="O85" s="92">
        <f>VLOOKUP($D85,'Z29'!$C$11:$E$38,3,0)</f>
      </c>
      <c r="P85" s="92">
        <f>VLOOKUP($D85,'Z30'!$C$11:$E$38,3,0)</f>
      </c>
      <c r="Q85" s="92">
        <f>VLOOKUP($D85,'Z31'!$C$11:$E$38,3,0)</f>
      </c>
      <c r="R85" s="92">
        <f>VLOOKUP($D85,'Z32'!$C$11:$E$38,3,0)</f>
      </c>
      <c r="S85" s="92">
        <f>VLOOKUP($D85,'Z33'!$C$11:$E$38,3,0)</f>
      </c>
      <c r="T85" s="92">
        <f>VLOOKUP($D85,'Z34'!$C$11:$E$38,3,0)</f>
      </c>
      <c r="U85" s="92">
        <f>VLOOKUP($D85,'Z35'!$C$11:$E$38,3,0)</f>
      </c>
      <c r="V85" s="93">
        <f>VLOOKUP($D85,'Z36'!$C$11:$E$38,3,0)</f>
      </c>
      <c r="W85" s="237">
        <f t="shared" si="9"/>
        <v>0</v>
      </c>
    </row>
    <row r="86" spans="2:26" ht="16.5" thickBot="1">
      <c r="B86" s="168">
        <v>0</v>
      </c>
      <c r="C86" s="169"/>
      <c r="D86" s="170" t="str">
        <f>D56</f>
        <v>Celkem</v>
      </c>
      <c r="E86" s="172">
        <f aca="true" t="shared" si="10" ref="E86:V86">SUM(E65:E85)</f>
        <v>0</v>
      </c>
      <c r="F86" s="171">
        <f t="shared" si="10"/>
        <v>0</v>
      </c>
      <c r="G86" s="172">
        <f t="shared" si="10"/>
        <v>0</v>
      </c>
      <c r="H86" s="171">
        <f t="shared" si="10"/>
        <v>0</v>
      </c>
      <c r="I86" s="172">
        <f t="shared" si="10"/>
        <v>0</v>
      </c>
      <c r="J86" s="172">
        <f t="shared" si="10"/>
        <v>0</v>
      </c>
      <c r="K86" s="172">
        <f t="shared" si="10"/>
        <v>0</v>
      </c>
      <c r="L86" s="172">
        <f t="shared" si="10"/>
        <v>0</v>
      </c>
      <c r="M86" s="172">
        <f t="shared" si="10"/>
        <v>80</v>
      </c>
      <c r="N86" s="172">
        <f t="shared" si="10"/>
        <v>76</v>
      </c>
      <c r="O86" s="172">
        <f t="shared" si="10"/>
        <v>102</v>
      </c>
      <c r="P86" s="172">
        <f t="shared" si="10"/>
        <v>0</v>
      </c>
      <c r="Q86" s="172">
        <f t="shared" si="10"/>
        <v>0</v>
      </c>
      <c r="R86" s="172">
        <f t="shared" si="10"/>
        <v>0</v>
      </c>
      <c r="S86" s="172">
        <f t="shared" si="10"/>
        <v>0</v>
      </c>
      <c r="T86" s="172">
        <f t="shared" si="10"/>
        <v>0</v>
      </c>
      <c r="U86" s="172">
        <f t="shared" si="10"/>
        <v>0</v>
      </c>
      <c r="V86" s="233">
        <f t="shared" si="10"/>
        <v>0</v>
      </c>
      <c r="W86" s="238">
        <f t="shared" si="8"/>
        <v>258</v>
      </c>
      <c r="Z86" s="22">
        <f>MAX(E86:O86)</f>
        <v>102</v>
      </c>
    </row>
    <row r="87" spans="2:23" ht="16.5" thickBot="1">
      <c r="B87" s="53"/>
      <c r="C87" s="53"/>
      <c r="D87" s="53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W87" s="174"/>
    </row>
    <row r="88" spans="2:26" ht="16.5" thickBot="1">
      <c r="B88" s="168"/>
      <c r="C88" s="169"/>
      <c r="D88" s="170" t="s">
        <v>97</v>
      </c>
      <c r="E88" s="171">
        <f>VLOOKUP($D88,'B01'!$C$11:$E$39,3,0)</f>
        <v>0</v>
      </c>
      <c r="F88" s="172">
        <f>VLOOKUP($D88,'B02'!$C$11:$E$39,3,0)</f>
        <v>0</v>
      </c>
      <c r="G88" s="171">
        <f>VLOOKUP($D88,'B03'!$C$11:$E$38,3,0)</f>
        <v>0</v>
      </c>
      <c r="H88" s="172">
        <f>VLOOKUP($D88,'B04'!$C$11:$E$38,3,0)</f>
        <v>0</v>
      </c>
      <c r="I88" s="171">
        <f>VLOOKUP($D88,'B05'!$C$11:$E$38,3,0)</f>
        <v>0</v>
      </c>
      <c r="J88" s="171">
        <f>VLOOKUP($D88,'B06'!$C$11:$E$38,3,0)</f>
        <v>0</v>
      </c>
      <c r="K88" s="171">
        <f>VLOOKUP($D88,'B07'!$C$11:$E$38,3,0)</f>
        <v>0</v>
      </c>
      <c r="L88" s="171">
        <f>VLOOKUP($D88,'B08'!$C$11:$E$38,3,0)</f>
        <v>0</v>
      </c>
      <c r="M88" s="171">
        <f>VLOOKUP($D88,'Z27'!$C$11:$E$38,3,0)</f>
        <v>83</v>
      </c>
      <c r="N88" s="171">
        <f>VLOOKUP($D88,'Z28'!$C$11:$E$38,3,0)</f>
        <v>61</v>
      </c>
      <c r="O88" s="171">
        <f>VLOOKUP($D88,'Z29'!$C$11:$E$38,3,0)</f>
        <v>46</v>
      </c>
      <c r="P88" s="171">
        <f>VLOOKUP($D88,'Z30'!$C$11:$E$38,3,0)</f>
        <v>0</v>
      </c>
      <c r="Q88" s="176">
        <f>VLOOKUP($D88,'Z31'!$C$11:$E$38,3,0)</f>
        <v>0</v>
      </c>
      <c r="R88" s="176">
        <f>VLOOKUP($D88,'Z32'!$C$11:$E$38,3,0)</f>
        <v>0</v>
      </c>
      <c r="S88" s="176">
        <f>VLOOKUP($D88,'Z33'!$C$11:$E$38,3,0)</f>
        <v>0</v>
      </c>
      <c r="T88" s="176">
        <f>VLOOKUP($D88,'Z34'!$C$11:$E$38,3,0)</f>
        <v>0</v>
      </c>
      <c r="U88" s="176">
        <f>VLOOKUP($D88,'Z35'!$C$11:$E$38,3,0)</f>
        <v>0</v>
      </c>
      <c r="V88" s="177">
        <f>VLOOKUP($D88,'Z36'!$C$11:$E$38,3,0)</f>
        <v>0</v>
      </c>
      <c r="W88" s="175">
        <f>SUM(E88:V88)</f>
        <v>190</v>
      </c>
      <c r="Z88" s="22">
        <f>MAX(E88:O88)</f>
        <v>83</v>
      </c>
    </row>
  </sheetData>
  <sheetProtection/>
  <mergeCells count="1">
    <mergeCell ref="B1:Y1"/>
  </mergeCells>
  <conditionalFormatting sqref="E56:V56 E86:V86">
    <cfRule type="expression" priority="5" dxfId="1" stopIfTrue="1">
      <formula>E$56&gt;E$58</formula>
    </cfRule>
    <cfRule type="expression" priority="6" dxfId="0" stopIfTrue="1">
      <formula>E$56&lt;E$58</formula>
    </cfRule>
  </conditionalFormatting>
  <conditionalFormatting sqref="E58:V58 E88:V88">
    <cfRule type="expression" priority="7" dxfId="1" stopIfTrue="1">
      <formula>E$58&gt;E$56</formula>
    </cfRule>
    <cfRule type="expression" priority="8" dxfId="0" stopIfTrue="1">
      <formula>E$58&lt;E$56</formula>
    </cfRule>
  </conditionalFormatting>
  <conditionalFormatting sqref="E26:V26">
    <cfRule type="expression" priority="9" dxfId="1" stopIfTrue="1">
      <formula>E$26&gt;E$28</formula>
    </cfRule>
    <cfRule type="expression" priority="10" dxfId="0" stopIfTrue="1">
      <formula>E$26&lt;E$28</formula>
    </cfRule>
  </conditionalFormatting>
  <conditionalFormatting sqref="E28:V28">
    <cfRule type="expression" priority="11" dxfId="1" stopIfTrue="1">
      <formula>E$28&gt;E$26</formula>
    </cfRule>
    <cfRule type="expression" priority="12" dxfId="0" stopIfTrue="1">
      <formula>E$28&lt;E$26</formula>
    </cfRule>
  </conditionalFormatting>
  <printOptions/>
  <pageMargins left="0.75" right="0.75" top="1" bottom="1" header="0.5118055555555556" footer="0.5118055555555556"/>
  <pageSetup fitToHeight="1" fitToWidth="1" horizontalDpi="300" verticalDpi="300" orientation="portrait" paperSize="9" scale="46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="75" zoomScaleNormal="75" zoomScalePageLayoutView="0" workbookViewId="0" topLeftCell="A3">
      <selection activeCell="N17" sqref="N17"/>
    </sheetView>
  </sheetViews>
  <sheetFormatPr defaultColWidth="8.8984375" defaultRowHeight="15.75"/>
  <cols>
    <col min="1" max="1" width="8.8984375" style="22" customWidth="1"/>
    <col min="2" max="2" width="4.09765625" style="22" customWidth="1"/>
    <col min="3" max="3" width="1.796875" style="22" customWidth="1"/>
    <col min="4" max="4" width="16" style="22" customWidth="1"/>
    <col min="5" max="5" width="6.3984375" style="22" customWidth="1"/>
    <col min="6" max="6" width="9.3984375" style="22" customWidth="1"/>
    <col min="7" max="7" width="8.296875" style="22" customWidth="1"/>
    <col min="8" max="8" width="8.3984375" style="22" customWidth="1"/>
    <col min="9" max="9" width="9" style="22" customWidth="1"/>
    <col min="10" max="11" width="8.796875" style="22" customWidth="1"/>
    <col min="12" max="12" width="6.69921875" style="22" customWidth="1"/>
    <col min="13" max="13" width="7" style="22" customWidth="1"/>
    <col min="14" max="16" width="8.8984375" style="22" customWidth="1"/>
    <col min="17" max="17" width="2.19921875" style="22" customWidth="1"/>
    <col min="18" max="16384" width="8.8984375" style="22" customWidth="1"/>
  </cols>
  <sheetData>
    <row r="1" spans="4:10" ht="30">
      <c r="D1" s="102" t="s">
        <v>124</v>
      </c>
      <c r="J1" s="102" t="str">
        <f>rozpis!H1</f>
        <v>2010/2011</v>
      </c>
    </row>
    <row r="3" spans="5:10" ht="15.75">
      <c r="E3" s="80" t="s">
        <v>86</v>
      </c>
      <c r="F3" s="80" t="s">
        <v>105</v>
      </c>
      <c r="G3" s="80" t="s">
        <v>106</v>
      </c>
      <c r="H3" s="80" t="s">
        <v>107</v>
      </c>
      <c r="I3" s="80"/>
      <c r="J3" s="80" t="s">
        <v>108</v>
      </c>
    </row>
    <row r="4" spans="2:14" ht="23.25">
      <c r="B4" s="81" t="s">
        <v>109</v>
      </c>
      <c r="C4" s="82"/>
      <c r="D4" s="82"/>
      <c r="E4" s="83">
        <f>Sezona!D4</f>
        <v>35</v>
      </c>
      <c r="F4" s="83">
        <f>G4+H4</f>
        <v>22</v>
      </c>
      <c r="G4" s="83">
        <f>Sezona!F4</f>
        <v>13</v>
      </c>
      <c r="H4" s="83">
        <f>Sezona!G4</f>
        <v>9</v>
      </c>
      <c r="I4" s="83">
        <f>Sezona!H4</f>
        <v>1644</v>
      </c>
      <c r="J4" s="84" t="s">
        <v>110</v>
      </c>
      <c r="K4" s="83">
        <f>Sezona!J4</f>
        <v>1418</v>
      </c>
      <c r="L4" s="82"/>
      <c r="M4" s="22">
        <f>IF(I4&lt;K4,"-","")</f>
      </c>
      <c r="N4" s="22">
        <f>ABS(I4-K4)</f>
        <v>226</v>
      </c>
    </row>
    <row r="5" spans="2:14" ht="23.25">
      <c r="B5" s="82"/>
      <c r="C5" s="82"/>
      <c r="D5" s="81"/>
      <c r="E5" s="81"/>
      <c r="F5" s="81"/>
      <c r="G5" s="81"/>
      <c r="H5" s="84" t="s">
        <v>111</v>
      </c>
      <c r="I5" s="83">
        <f>Sezona!H5</f>
        <v>835</v>
      </c>
      <c r="J5" s="84" t="s">
        <v>110</v>
      </c>
      <c r="K5" s="83">
        <f>Sezona!J5</f>
        <v>712</v>
      </c>
      <c r="L5" s="81" t="s">
        <v>83</v>
      </c>
      <c r="M5" s="22">
        <f>IF(I5&lt;K5,"-","")</f>
      </c>
      <c r="N5" s="22">
        <f>ABS(I5-K5)</f>
        <v>123</v>
      </c>
    </row>
    <row r="6" spans="2:14" ht="23.25">
      <c r="B6" s="82"/>
      <c r="C6" s="82"/>
      <c r="D6" s="81"/>
      <c r="E6" s="81" t="s">
        <v>113</v>
      </c>
      <c r="F6" s="81"/>
      <c r="G6" s="84"/>
      <c r="H6" s="84"/>
      <c r="I6" s="83">
        <f>Sezona!H6</f>
        <v>75</v>
      </c>
      <c r="J6" s="83" t="s">
        <v>110</v>
      </c>
      <c r="K6" s="83">
        <f>Sezona!J6</f>
        <v>64</v>
      </c>
      <c r="L6" s="104"/>
      <c r="M6" s="22">
        <f>IF(I6&lt;K6,"-","")</f>
      </c>
      <c r="N6" s="22">
        <f>ABS(I6-K6)</f>
        <v>11</v>
      </c>
    </row>
    <row r="7" spans="8:14" ht="23.25">
      <c r="H7" s="84" t="s">
        <v>111</v>
      </c>
      <c r="I7" s="83">
        <f>Sezona!H7</f>
        <v>38</v>
      </c>
      <c r="J7" s="83" t="s">
        <v>110</v>
      </c>
      <c r="K7" s="83">
        <f>Sezona!J7</f>
        <v>32</v>
      </c>
      <c r="L7" s="104" t="s">
        <v>83</v>
      </c>
      <c r="M7" s="22">
        <f>IF(I7&lt;K7,"-","")</f>
      </c>
      <c r="N7" s="22">
        <f>ABS(I7-K7)</f>
        <v>6</v>
      </c>
    </row>
    <row r="9" spans="2:16" ht="15">
      <c r="B9" s="33" t="s">
        <v>85</v>
      </c>
      <c r="C9" s="34"/>
      <c r="D9" s="178"/>
      <c r="E9" s="179" t="s">
        <v>91</v>
      </c>
      <c r="F9" s="106" t="s">
        <v>86</v>
      </c>
      <c r="G9" s="107"/>
      <c r="H9" s="106" t="s">
        <v>87</v>
      </c>
      <c r="I9" s="107"/>
      <c r="J9" s="106" t="s">
        <v>88</v>
      </c>
      <c r="K9" s="107"/>
      <c r="L9" s="180" t="s">
        <v>89</v>
      </c>
      <c r="M9" s="38"/>
      <c r="N9" s="181"/>
      <c r="O9" s="106" t="s">
        <v>90</v>
      </c>
      <c r="P9" s="107" t="s">
        <v>90</v>
      </c>
    </row>
    <row r="10" spans="2:16" ht="15">
      <c r="B10" s="9" t="s">
        <v>32</v>
      </c>
      <c r="C10" s="11"/>
      <c r="D10" s="182" t="s">
        <v>125</v>
      </c>
      <c r="E10" s="42" t="s">
        <v>105</v>
      </c>
      <c r="F10" s="110" t="s">
        <v>92</v>
      </c>
      <c r="G10" s="111" t="s">
        <v>114</v>
      </c>
      <c r="H10" s="183" t="s">
        <v>92</v>
      </c>
      <c r="I10" s="184" t="s">
        <v>114</v>
      </c>
      <c r="J10" s="183" t="s">
        <v>92</v>
      </c>
      <c r="K10" s="184" t="s">
        <v>114</v>
      </c>
      <c r="L10" s="110" t="s">
        <v>93</v>
      </c>
      <c r="M10" s="41" t="s">
        <v>94</v>
      </c>
      <c r="N10" s="185" t="s">
        <v>95</v>
      </c>
      <c r="O10" s="110" t="s">
        <v>92</v>
      </c>
      <c r="P10" s="111" t="s">
        <v>114</v>
      </c>
    </row>
    <row r="11" spans="2:16" ht="15">
      <c r="B11" s="13">
        <v>5</v>
      </c>
      <c r="C11" s="15"/>
      <c r="D11" s="186" t="s">
        <v>36</v>
      </c>
      <c r="E11" s="44">
        <f>Sezona!D11</f>
        <v>10</v>
      </c>
      <c r="F11" s="187">
        <f>Sezona!H11</f>
        <v>183</v>
      </c>
      <c r="G11" s="188">
        <f aca="true" t="shared" si="0" ref="G11:G31">IF($E11=0,0,ROUND(F11/$E11,0))</f>
        <v>18</v>
      </c>
      <c r="H11" s="187">
        <f>Sezona!J11</f>
        <v>1</v>
      </c>
      <c r="I11" s="188">
        <f aca="true" t="shared" si="1" ref="I11:I31">IF($E11=0,0,ROUND(H11/$E11,0))</f>
        <v>0</v>
      </c>
      <c r="J11" s="187">
        <f>Sezona!K11</f>
        <v>74</v>
      </c>
      <c r="K11" s="188">
        <f aca="true" t="shared" si="2" ref="K11:K31">IF($E11=0,0,ROUND(J11/$E11,0))</f>
        <v>7</v>
      </c>
      <c r="L11" s="187">
        <f>Sezona!L11</f>
        <v>53</v>
      </c>
      <c r="M11" s="241">
        <f>Sezona!M11</f>
        <v>32</v>
      </c>
      <c r="N11" s="189">
        <f>IF(AND(L11=0,M11=0)," - ",ROUND(M11*100/L11,1))</f>
        <v>60.4</v>
      </c>
      <c r="O11" s="187">
        <f>Sezona!O11</f>
        <v>36</v>
      </c>
      <c r="P11" s="188">
        <f aca="true" t="shared" si="3" ref="P11:P31">IF($E11=0,0,ROUND(O11/$E11,0))</f>
        <v>4</v>
      </c>
    </row>
    <row r="12" spans="2:16" ht="15">
      <c r="B12" s="21">
        <v>0</v>
      </c>
      <c r="C12" s="18"/>
      <c r="D12" s="190" t="s">
        <v>38</v>
      </c>
      <c r="E12" s="46">
        <f>Sezona!D12</f>
        <v>0</v>
      </c>
      <c r="F12" s="191">
        <f>Sezona!H12</f>
        <v>0</v>
      </c>
      <c r="G12" s="192">
        <f t="shared" si="0"/>
        <v>0</v>
      </c>
      <c r="H12" s="191">
        <f>Sezona!J12</f>
        <v>0</v>
      </c>
      <c r="I12" s="192">
        <f t="shared" si="1"/>
        <v>0</v>
      </c>
      <c r="J12" s="191">
        <f>Sezona!K12</f>
        <v>0</v>
      </c>
      <c r="K12" s="192">
        <f t="shared" si="2"/>
        <v>0</v>
      </c>
      <c r="L12" s="193">
        <f>Sezona!L12</f>
        <v>0</v>
      </c>
      <c r="M12" s="194">
        <f>Sezona!M12</f>
        <v>0</v>
      </c>
      <c r="N12" s="195" t="str">
        <f>IF(AND(L12=0,M12=0)," - ",ROUND(M12*100/L12,1))</f>
        <v> - </v>
      </c>
      <c r="O12" s="196">
        <f>Sezona!O12</f>
        <v>0</v>
      </c>
      <c r="P12" s="192">
        <f t="shared" si="3"/>
        <v>0</v>
      </c>
    </row>
    <row r="13" spans="2:16" ht="15">
      <c r="B13" s="21">
        <v>0</v>
      </c>
      <c r="C13" s="18"/>
      <c r="D13" s="190" t="s">
        <v>40</v>
      </c>
      <c r="E13" s="46">
        <f>Sezona!D13</f>
        <v>0</v>
      </c>
      <c r="F13" s="191">
        <f>Sezona!H13</f>
        <v>0</v>
      </c>
      <c r="G13" s="192">
        <f t="shared" si="0"/>
        <v>0</v>
      </c>
      <c r="H13" s="191">
        <f>Sezona!J13</f>
        <v>0</v>
      </c>
      <c r="I13" s="192">
        <f t="shared" si="1"/>
        <v>0</v>
      </c>
      <c r="J13" s="191">
        <f>Sezona!K13</f>
        <v>0</v>
      </c>
      <c r="K13" s="192">
        <f t="shared" si="2"/>
        <v>0</v>
      </c>
      <c r="L13" s="193">
        <f>Sezona!L13</f>
        <v>0</v>
      </c>
      <c r="M13" s="194">
        <f>Sezona!M13</f>
        <v>0</v>
      </c>
      <c r="N13" s="195" t="str">
        <f aca="true" t="shared" si="4" ref="N13:N31">IF(AND(L13=0,M13=0)," - ",ROUND(M13*100/L13,1))</f>
        <v> - </v>
      </c>
      <c r="O13" s="196">
        <f>Sezona!O13</f>
        <v>0</v>
      </c>
      <c r="P13" s="192">
        <f t="shared" si="3"/>
        <v>0</v>
      </c>
    </row>
    <row r="14" spans="2:16" ht="15">
      <c r="B14" s="21">
        <v>4</v>
      </c>
      <c r="C14" s="18"/>
      <c r="D14" s="190" t="s">
        <v>42</v>
      </c>
      <c r="E14" s="46">
        <f>Sezona!D14</f>
        <v>14</v>
      </c>
      <c r="F14" s="191">
        <f>Sezona!H14</f>
        <v>53</v>
      </c>
      <c r="G14" s="192">
        <f t="shared" si="0"/>
        <v>4</v>
      </c>
      <c r="H14" s="191">
        <f>Sezona!J14</f>
        <v>0</v>
      </c>
      <c r="I14" s="192">
        <f t="shared" si="1"/>
        <v>0</v>
      </c>
      <c r="J14" s="191">
        <f>Sezona!K14</f>
        <v>18</v>
      </c>
      <c r="K14" s="192">
        <f t="shared" si="2"/>
        <v>1</v>
      </c>
      <c r="L14" s="193">
        <f>Sezona!L14</f>
        <v>34</v>
      </c>
      <c r="M14" s="194">
        <f>Sezona!M14</f>
        <v>17</v>
      </c>
      <c r="N14" s="195">
        <f t="shared" si="4"/>
        <v>50</v>
      </c>
      <c r="O14" s="196">
        <f>Sezona!O14</f>
        <v>15</v>
      </c>
      <c r="P14" s="192">
        <f t="shared" si="3"/>
        <v>1</v>
      </c>
    </row>
    <row r="15" spans="2:16" ht="15">
      <c r="B15" s="21">
        <v>0</v>
      </c>
      <c r="C15" s="18"/>
      <c r="D15" s="190" t="s">
        <v>44</v>
      </c>
      <c r="E15" s="46">
        <f>Sezona!D15</f>
        <v>22</v>
      </c>
      <c r="F15" s="191">
        <f>Sezona!H15</f>
        <v>327</v>
      </c>
      <c r="G15" s="192">
        <f t="shared" si="0"/>
        <v>15</v>
      </c>
      <c r="H15" s="191">
        <f>Sezona!J15</f>
        <v>26</v>
      </c>
      <c r="I15" s="192">
        <f t="shared" si="1"/>
        <v>1</v>
      </c>
      <c r="J15" s="191">
        <f>Sezona!K15</f>
        <v>92</v>
      </c>
      <c r="K15" s="192">
        <f t="shared" si="2"/>
        <v>4</v>
      </c>
      <c r="L15" s="193">
        <f>Sezona!L15</f>
        <v>112</v>
      </c>
      <c r="M15" s="194">
        <f>Sezona!M15</f>
        <v>65</v>
      </c>
      <c r="N15" s="195">
        <f t="shared" si="4"/>
        <v>58</v>
      </c>
      <c r="O15" s="196">
        <f>Sezona!O15</f>
        <v>37</v>
      </c>
      <c r="P15" s="192">
        <f t="shared" si="3"/>
        <v>2</v>
      </c>
    </row>
    <row r="16" spans="2:16" ht="15">
      <c r="B16" s="21">
        <v>0</v>
      </c>
      <c r="C16" s="18"/>
      <c r="D16" s="190" t="s">
        <v>46</v>
      </c>
      <c r="E16" s="46">
        <f>Sezona!D16</f>
        <v>16</v>
      </c>
      <c r="F16" s="191">
        <f>Sezona!H16</f>
        <v>247</v>
      </c>
      <c r="G16" s="192">
        <f t="shared" si="0"/>
        <v>15</v>
      </c>
      <c r="H16" s="191">
        <f>Sezona!J16</f>
        <v>40</v>
      </c>
      <c r="I16" s="192">
        <f t="shared" si="1"/>
        <v>3</v>
      </c>
      <c r="J16" s="191">
        <f>Sezona!K16</f>
        <v>55</v>
      </c>
      <c r="K16" s="192">
        <f t="shared" si="2"/>
        <v>3</v>
      </c>
      <c r="L16" s="193">
        <f>Sezona!L16</f>
        <v>27</v>
      </c>
      <c r="M16" s="194">
        <f>Sezona!M16</f>
        <v>17</v>
      </c>
      <c r="N16" s="195">
        <f t="shared" si="4"/>
        <v>63</v>
      </c>
      <c r="O16" s="196">
        <f>Sezona!O16</f>
        <v>11</v>
      </c>
      <c r="P16" s="192">
        <f t="shared" si="3"/>
        <v>1</v>
      </c>
    </row>
    <row r="17" spans="2:16" ht="15">
      <c r="B17" s="21">
        <v>10</v>
      </c>
      <c r="C17" s="18"/>
      <c r="D17" s="190" t="s">
        <v>48</v>
      </c>
      <c r="E17" s="46">
        <f>Sezona!D17</f>
        <v>12</v>
      </c>
      <c r="F17" s="191">
        <f>Sezona!H17</f>
        <v>95</v>
      </c>
      <c r="G17" s="192">
        <f t="shared" si="0"/>
        <v>8</v>
      </c>
      <c r="H17" s="191">
        <f>Sezona!J17</f>
        <v>4</v>
      </c>
      <c r="I17" s="192">
        <f t="shared" si="1"/>
        <v>0</v>
      </c>
      <c r="J17" s="191">
        <f>Sezona!K17</f>
        <v>39</v>
      </c>
      <c r="K17" s="192">
        <f t="shared" si="2"/>
        <v>3</v>
      </c>
      <c r="L17" s="193">
        <f>Sezona!L17</f>
        <v>7</v>
      </c>
      <c r="M17" s="194">
        <f>Sezona!M17</f>
        <v>5</v>
      </c>
      <c r="N17" s="195">
        <f t="shared" si="4"/>
        <v>71.4</v>
      </c>
      <c r="O17" s="196">
        <f>Sezona!O17</f>
        <v>4</v>
      </c>
      <c r="P17" s="192">
        <f t="shared" si="3"/>
        <v>0</v>
      </c>
    </row>
    <row r="18" spans="2:16" ht="15">
      <c r="B18" s="21">
        <v>7</v>
      </c>
      <c r="C18" s="18"/>
      <c r="D18" s="190" t="s">
        <v>50</v>
      </c>
      <c r="E18" s="46">
        <f>Sezona!D18</f>
        <v>19</v>
      </c>
      <c r="F18" s="191">
        <f>Sezona!H18</f>
        <v>342</v>
      </c>
      <c r="G18" s="192">
        <f t="shared" si="0"/>
        <v>18</v>
      </c>
      <c r="H18" s="191">
        <f>Sezona!J18</f>
        <v>4</v>
      </c>
      <c r="I18" s="192">
        <f t="shared" si="1"/>
        <v>0</v>
      </c>
      <c r="J18" s="191">
        <f>Sezona!K18</f>
        <v>153</v>
      </c>
      <c r="K18" s="192">
        <f t="shared" si="2"/>
        <v>8</v>
      </c>
      <c r="L18" s="193">
        <f>Sezona!L18</f>
        <v>42</v>
      </c>
      <c r="M18" s="194">
        <f>Sezona!M18</f>
        <v>24</v>
      </c>
      <c r="N18" s="195">
        <f t="shared" si="4"/>
        <v>57.1</v>
      </c>
      <c r="O18" s="196">
        <f>Sezona!O18</f>
        <v>46</v>
      </c>
      <c r="P18" s="192">
        <f t="shared" si="3"/>
        <v>2</v>
      </c>
    </row>
    <row r="19" spans="2:16" ht="15">
      <c r="B19" s="21">
        <v>6</v>
      </c>
      <c r="C19" s="18"/>
      <c r="D19" s="190" t="s">
        <v>157</v>
      </c>
      <c r="E19" s="46">
        <f>Sezona!D19</f>
        <v>0</v>
      </c>
      <c r="F19" s="191">
        <f>Sezona!H19</f>
        <v>0</v>
      </c>
      <c r="G19" s="192">
        <f t="shared" si="0"/>
        <v>0</v>
      </c>
      <c r="H19" s="191">
        <f>Sezona!J19</f>
        <v>0</v>
      </c>
      <c r="I19" s="192">
        <f t="shared" si="1"/>
        <v>0</v>
      </c>
      <c r="J19" s="191">
        <f>Sezona!K19</f>
        <v>0</v>
      </c>
      <c r="K19" s="192">
        <f t="shared" si="2"/>
        <v>0</v>
      </c>
      <c r="L19" s="193">
        <f>Sezona!L19</f>
        <v>0</v>
      </c>
      <c r="M19" s="194">
        <f>Sezona!M19</f>
        <v>0</v>
      </c>
      <c r="N19" s="195" t="str">
        <f t="shared" si="4"/>
        <v> - </v>
      </c>
      <c r="O19" s="196">
        <f>Sezona!O19</f>
        <v>0</v>
      </c>
      <c r="P19" s="192">
        <f t="shared" si="3"/>
        <v>0</v>
      </c>
    </row>
    <row r="20" spans="2:16" ht="15">
      <c r="B20" s="21">
        <v>13</v>
      </c>
      <c r="C20" s="18"/>
      <c r="D20" s="190" t="s">
        <v>53</v>
      </c>
      <c r="E20" s="46">
        <f>Sezona!D20</f>
        <v>8</v>
      </c>
      <c r="F20" s="191">
        <f>Sezona!H20</f>
        <v>21</v>
      </c>
      <c r="G20" s="192">
        <f t="shared" si="0"/>
        <v>3</v>
      </c>
      <c r="H20" s="191">
        <f>Sezona!J20</f>
        <v>3</v>
      </c>
      <c r="I20" s="192">
        <f t="shared" si="1"/>
        <v>0</v>
      </c>
      <c r="J20" s="191">
        <f>Sezona!K20</f>
        <v>6</v>
      </c>
      <c r="K20" s="192">
        <f t="shared" si="2"/>
        <v>1</v>
      </c>
      <c r="L20" s="193">
        <f>Sezona!L20</f>
        <v>0</v>
      </c>
      <c r="M20" s="194">
        <f>Sezona!M20</f>
        <v>0</v>
      </c>
      <c r="N20" s="195" t="str">
        <f t="shared" si="4"/>
        <v> - </v>
      </c>
      <c r="O20" s="196">
        <f>Sezona!O20</f>
        <v>4</v>
      </c>
      <c r="P20" s="192">
        <f t="shared" si="3"/>
        <v>1</v>
      </c>
    </row>
    <row r="21" spans="2:16" ht="15">
      <c r="B21" s="21">
        <v>0</v>
      </c>
      <c r="C21" s="18"/>
      <c r="D21" s="190" t="s">
        <v>55</v>
      </c>
      <c r="E21" s="46">
        <f>Sezona!D21</f>
        <v>0</v>
      </c>
      <c r="F21" s="191">
        <f>Sezona!H21</f>
        <v>0</v>
      </c>
      <c r="G21" s="192">
        <f t="shared" si="0"/>
        <v>0</v>
      </c>
      <c r="H21" s="191">
        <f>Sezona!J21</f>
        <v>0</v>
      </c>
      <c r="I21" s="192">
        <f t="shared" si="1"/>
        <v>0</v>
      </c>
      <c r="J21" s="191">
        <f>Sezona!K21</f>
        <v>0</v>
      </c>
      <c r="K21" s="192">
        <f t="shared" si="2"/>
        <v>0</v>
      </c>
      <c r="L21" s="193">
        <f>Sezona!L21</f>
        <v>0</v>
      </c>
      <c r="M21" s="194">
        <f>Sezona!M21</f>
        <v>0</v>
      </c>
      <c r="N21" s="195" t="str">
        <f t="shared" si="4"/>
        <v> - </v>
      </c>
      <c r="O21" s="196">
        <f>Sezona!O21</f>
        <v>0</v>
      </c>
      <c r="P21" s="192">
        <f t="shared" si="3"/>
        <v>0</v>
      </c>
    </row>
    <row r="22" spans="2:16" ht="15">
      <c r="B22" s="21">
        <v>0</v>
      </c>
      <c r="C22" s="18"/>
      <c r="D22" s="190" t="s">
        <v>57</v>
      </c>
      <c r="E22" s="46">
        <f>Sezona!D22</f>
        <v>1</v>
      </c>
      <c r="F22" s="191">
        <f>Sezona!H22</f>
        <v>8</v>
      </c>
      <c r="G22" s="192">
        <f t="shared" si="0"/>
        <v>8</v>
      </c>
      <c r="H22" s="191">
        <f>Sezona!J22</f>
        <v>0</v>
      </c>
      <c r="I22" s="192">
        <f t="shared" si="1"/>
        <v>0</v>
      </c>
      <c r="J22" s="191">
        <f>Sezona!K22</f>
        <v>4</v>
      </c>
      <c r="K22" s="192">
        <f t="shared" si="2"/>
        <v>4</v>
      </c>
      <c r="L22" s="193">
        <f>Sezona!L22</f>
        <v>1</v>
      </c>
      <c r="M22" s="194">
        <f>Sezona!M22</f>
        <v>0</v>
      </c>
      <c r="N22" s="195">
        <f t="shared" si="4"/>
        <v>0</v>
      </c>
      <c r="O22" s="196">
        <f>Sezona!O22</f>
        <v>0</v>
      </c>
      <c r="P22" s="192">
        <f t="shared" si="3"/>
        <v>0</v>
      </c>
    </row>
    <row r="23" spans="2:16" ht="15">
      <c r="B23" s="21">
        <v>16</v>
      </c>
      <c r="C23" s="18"/>
      <c r="D23" s="190" t="s">
        <v>59</v>
      </c>
      <c r="E23" s="46">
        <f>Sezona!D23</f>
        <v>19</v>
      </c>
      <c r="F23" s="191">
        <f>Sezona!H23</f>
        <v>161</v>
      </c>
      <c r="G23" s="192">
        <f t="shared" si="0"/>
        <v>8</v>
      </c>
      <c r="H23" s="191">
        <f>Sezona!J23</f>
        <v>9</v>
      </c>
      <c r="I23" s="192">
        <f t="shared" si="1"/>
        <v>0</v>
      </c>
      <c r="J23" s="191">
        <f>Sezona!K23</f>
        <v>58</v>
      </c>
      <c r="K23" s="192">
        <f t="shared" si="2"/>
        <v>3</v>
      </c>
      <c r="L23" s="193">
        <f>Sezona!L23</f>
        <v>45</v>
      </c>
      <c r="M23" s="194">
        <f>Sezona!M23</f>
        <v>18</v>
      </c>
      <c r="N23" s="195">
        <f t="shared" si="4"/>
        <v>40</v>
      </c>
      <c r="O23" s="196">
        <f>Sezona!O23</f>
        <v>48</v>
      </c>
      <c r="P23" s="192">
        <f t="shared" si="3"/>
        <v>3</v>
      </c>
    </row>
    <row r="24" spans="2:16" ht="15">
      <c r="B24" s="21">
        <v>0</v>
      </c>
      <c r="C24" s="18"/>
      <c r="D24" s="190" t="s">
        <v>61</v>
      </c>
      <c r="E24" s="46">
        <f>Sezona!D24</f>
        <v>0</v>
      </c>
      <c r="F24" s="191">
        <f>Sezona!H24</f>
        <v>0</v>
      </c>
      <c r="G24" s="192">
        <f t="shared" si="0"/>
        <v>0</v>
      </c>
      <c r="H24" s="191">
        <f>Sezona!J24</f>
        <v>0</v>
      </c>
      <c r="I24" s="192">
        <f t="shared" si="1"/>
        <v>0</v>
      </c>
      <c r="J24" s="191">
        <f>Sezona!K24</f>
        <v>0</v>
      </c>
      <c r="K24" s="192">
        <f t="shared" si="2"/>
        <v>0</v>
      </c>
      <c r="L24" s="193">
        <f>Sezona!L24</f>
        <v>0</v>
      </c>
      <c r="M24" s="194">
        <f>Sezona!M24</f>
        <v>0</v>
      </c>
      <c r="N24" s="195" t="str">
        <f t="shared" si="4"/>
        <v> - </v>
      </c>
      <c r="O24" s="196">
        <f>Sezona!O24</f>
        <v>0</v>
      </c>
      <c r="P24" s="192">
        <f t="shared" si="3"/>
        <v>0</v>
      </c>
    </row>
    <row r="25" spans="2:16" ht="15">
      <c r="B25" s="21">
        <v>0</v>
      </c>
      <c r="C25" s="18"/>
      <c r="D25" s="190" t="s">
        <v>63</v>
      </c>
      <c r="E25" s="46">
        <f>Sezona!D25</f>
        <v>9</v>
      </c>
      <c r="F25" s="191">
        <f>Sezona!H25</f>
        <v>43</v>
      </c>
      <c r="G25" s="192">
        <f t="shared" si="0"/>
        <v>5</v>
      </c>
      <c r="H25" s="191">
        <f>Sezona!J25</f>
        <v>1</v>
      </c>
      <c r="I25" s="192">
        <f t="shared" si="1"/>
        <v>0</v>
      </c>
      <c r="J25" s="191">
        <f>Sezona!K25</f>
        <v>17</v>
      </c>
      <c r="K25" s="192">
        <f t="shared" si="2"/>
        <v>2</v>
      </c>
      <c r="L25" s="193">
        <f>Sezona!L25</f>
        <v>13</v>
      </c>
      <c r="M25" s="194">
        <f>Sezona!M25</f>
        <v>6</v>
      </c>
      <c r="N25" s="195">
        <f t="shared" si="4"/>
        <v>46.2</v>
      </c>
      <c r="O25" s="196">
        <f>Sezona!O25</f>
        <v>9</v>
      </c>
      <c r="P25" s="192">
        <f t="shared" si="3"/>
        <v>1</v>
      </c>
    </row>
    <row r="26" spans="2:16" ht="15">
      <c r="B26" s="21">
        <v>8</v>
      </c>
      <c r="C26" s="18"/>
      <c r="D26" s="190" t="s">
        <v>65</v>
      </c>
      <c r="E26" s="46">
        <f>Sezona!D26</f>
        <v>2</v>
      </c>
      <c r="F26" s="191">
        <f>Sezona!H26</f>
        <v>12</v>
      </c>
      <c r="G26" s="192">
        <f t="shared" si="0"/>
        <v>6</v>
      </c>
      <c r="H26" s="191">
        <f>Sezona!J26</f>
        <v>3</v>
      </c>
      <c r="I26" s="192">
        <f t="shared" si="1"/>
        <v>2</v>
      </c>
      <c r="J26" s="191">
        <f>Sezona!K26</f>
        <v>1</v>
      </c>
      <c r="K26" s="192">
        <f t="shared" si="2"/>
        <v>1</v>
      </c>
      <c r="L26" s="193">
        <f>Sezona!L26</f>
        <v>2</v>
      </c>
      <c r="M26" s="194">
        <f>Sezona!M26</f>
        <v>1</v>
      </c>
      <c r="N26" s="195">
        <f t="shared" si="4"/>
        <v>50</v>
      </c>
      <c r="O26" s="196">
        <f>Sezona!O26</f>
        <v>4</v>
      </c>
      <c r="P26" s="192">
        <f t="shared" si="3"/>
        <v>2</v>
      </c>
    </row>
    <row r="27" spans="2:16" ht="15">
      <c r="B27" s="21">
        <v>14</v>
      </c>
      <c r="C27" s="18"/>
      <c r="D27" s="190" t="s">
        <v>67</v>
      </c>
      <c r="E27" s="46">
        <f>Sezona!D27</f>
        <v>15</v>
      </c>
      <c r="F27" s="191">
        <f>Sezona!H27</f>
        <v>88</v>
      </c>
      <c r="G27" s="192">
        <f t="shared" si="0"/>
        <v>6</v>
      </c>
      <c r="H27" s="191">
        <f>Sezona!J27</f>
        <v>0</v>
      </c>
      <c r="I27" s="192">
        <f t="shared" si="1"/>
        <v>0</v>
      </c>
      <c r="J27" s="191">
        <f>Sezona!K27</f>
        <v>30</v>
      </c>
      <c r="K27" s="192">
        <f t="shared" si="2"/>
        <v>2</v>
      </c>
      <c r="L27" s="193">
        <f>Sezona!L27</f>
        <v>46</v>
      </c>
      <c r="M27" s="194">
        <f>Sezona!M27</f>
        <v>28</v>
      </c>
      <c r="N27" s="195">
        <f t="shared" si="4"/>
        <v>60.9</v>
      </c>
      <c r="O27" s="196">
        <f>Sezona!O27</f>
        <v>18</v>
      </c>
      <c r="P27" s="192">
        <f t="shared" si="3"/>
        <v>1</v>
      </c>
    </row>
    <row r="28" spans="2:16" ht="15">
      <c r="B28" s="21">
        <v>5</v>
      </c>
      <c r="C28" s="18"/>
      <c r="D28" s="190" t="s">
        <v>69</v>
      </c>
      <c r="E28" s="46">
        <f>Sezona!D28</f>
        <v>0</v>
      </c>
      <c r="F28" s="191">
        <f>Sezona!H28</f>
        <v>0</v>
      </c>
      <c r="G28" s="192">
        <f t="shared" si="0"/>
        <v>0</v>
      </c>
      <c r="H28" s="191">
        <f>Sezona!J28</f>
        <v>0</v>
      </c>
      <c r="I28" s="192">
        <f t="shared" si="1"/>
        <v>0</v>
      </c>
      <c r="J28" s="191">
        <f>Sezona!K28</f>
        <v>0</v>
      </c>
      <c r="K28" s="192">
        <f t="shared" si="2"/>
        <v>0</v>
      </c>
      <c r="L28" s="193">
        <f>Sezona!L28</f>
        <v>0</v>
      </c>
      <c r="M28" s="194">
        <f>Sezona!M28</f>
        <v>0</v>
      </c>
      <c r="N28" s="195" t="str">
        <f t="shared" si="4"/>
        <v> - </v>
      </c>
      <c r="O28" s="196">
        <f>Sezona!O28</f>
        <v>0</v>
      </c>
      <c r="P28" s="192">
        <f t="shared" si="3"/>
        <v>0</v>
      </c>
    </row>
    <row r="29" spans="2:16" ht="15">
      <c r="B29" s="21">
        <v>0</v>
      </c>
      <c r="C29" s="18"/>
      <c r="D29" s="190" t="s">
        <v>71</v>
      </c>
      <c r="E29" s="46">
        <f>Sezona!D29</f>
        <v>10</v>
      </c>
      <c r="F29" s="191">
        <f>Sezona!H29</f>
        <v>50</v>
      </c>
      <c r="G29" s="192">
        <f t="shared" si="0"/>
        <v>5</v>
      </c>
      <c r="H29" s="191">
        <f>Sezona!J29</f>
        <v>0</v>
      </c>
      <c r="I29" s="192">
        <f t="shared" si="1"/>
        <v>0</v>
      </c>
      <c r="J29" s="191">
        <f>Sezona!K29</f>
        <v>22</v>
      </c>
      <c r="K29" s="192">
        <f t="shared" si="2"/>
        <v>2</v>
      </c>
      <c r="L29" s="193">
        <f>Sezona!L29</f>
        <v>15</v>
      </c>
      <c r="M29" s="194">
        <f>Sezona!M29</f>
        <v>6</v>
      </c>
      <c r="N29" s="195">
        <f t="shared" si="4"/>
        <v>40</v>
      </c>
      <c r="O29" s="196">
        <f>Sezona!O29</f>
        <v>7</v>
      </c>
      <c r="P29" s="192">
        <f t="shared" si="3"/>
        <v>1</v>
      </c>
    </row>
    <row r="30" spans="2:16" ht="15">
      <c r="B30" s="21">
        <v>0</v>
      </c>
      <c r="C30" s="18"/>
      <c r="D30" s="190" t="s">
        <v>73</v>
      </c>
      <c r="E30" s="46">
        <f>Sezona!D30</f>
        <v>0</v>
      </c>
      <c r="F30" s="191">
        <f>Sezona!H30</f>
        <v>0</v>
      </c>
      <c r="G30" s="192">
        <f t="shared" si="0"/>
        <v>0</v>
      </c>
      <c r="H30" s="191">
        <f>Sezona!J30</f>
        <v>0</v>
      </c>
      <c r="I30" s="192">
        <f t="shared" si="1"/>
        <v>0</v>
      </c>
      <c r="J30" s="191">
        <f>Sezona!K30</f>
        <v>0</v>
      </c>
      <c r="K30" s="192">
        <f t="shared" si="2"/>
        <v>0</v>
      </c>
      <c r="L30" s="193">
        <f>Sezona!L30</f>
        <v>0</v>
      </c>
      <c r="M30" s="194">
        <f>Sezona!M30</f>
        <v>0</v>
      </c>
      <c r="N30" s="195" t="str">
        <f t="shared" si="4"/>
        <v> - </v>
      </c>
      <c r="O30" s="196">
        <f>Sezona!O30</f>
        <v>0</v>
      </c>
      <c r="P30" s="192">
        <f t="shared" si="3"/>
        <v>0</v>
      </c>
    </row>
    <row r="31" spans="2:16" ht="15">
      <c r="B31" s="197">
        <v>0</v>
      </c>
      <c r="C31" s="198"/>
      <c r="D31" s="199" t="s">
        <v>75</v>
      </c>
      <c r="E31" s="200">
        <f>Sezona!D31</f>
        <v>6</v>
      </c>
      <c r="F31" s="201">
        <f>Sezona!H31</f>
        <v>14</v>
      </c>
      <c r="G31" s="202">
        <f t="shared" si="0"/>
        <v>2</v>
      </c>
      <c r="H31" s="201">
        <f>Sezona!J31</f>
        <v>0</v>
      </c>
      <c r="I31" s="202">
        <f t="shared" si="1"/>
        <v>0</v>
      </c>
      <c r="J31" s="201">
        <f>Sezona!K31</f>
        <v>7</v>
      </c>
      <c r="K31" s="202">
        <f t="shared" si="2"/>
        <v>1</v>
      </c>
      <c r="L31" s="203">
        <f>Sezona!L31</f>
        <v>0</v>
      </c>
      <c r="M31" s="204">
        <f>Sezona!M31</f>
        <v>0</v>
      </c>
      <c r="N31" s="202" t="str">
        <f t="shared" si="4"/>
        <v> - </v>
      </c>
      <c r="O31" s="203">
        <f>Sezona!O31</f>
        <v>0</v>
      </c>
      <c r="P31" s="202">
        <f t="shared" si="3"/>
        <v>0</v>
      </c>
    </row>
    <row r="32" spans="2:16" ht="18">
      <c r="B32" s="205"/>
      <c r="C32" s="206"/>
      <c r="D32" s="207" t="s">
        <v>96</v>
      </c>
      <c r="E32" s="208">
        <f>SUM(E11:E31)</f>
        <v>163</v>
      </c>
      <c r="F32" s="209">
        <f>SUM(F11:F31)</f>
        <v>1644</v>
      </c>
      <c r="G32" s="210">
        <f>I6</f>
        <v>75</v>
      </c>
      <c r="H32" s="209">
        <f>SUM(H11:H31)</f>
        <v>91</v>
      </c>
      <c r="I32" s="210">
        <f>IF($E32=0,0,ROUND(H32/$F$4,0))</f>
        <v>4</v>
      </c>
      <c r="J32" s="209">
        <f>SUM(J11:J31)</f>
        <v>576</v>
      </c>
      <c r="K32" s="210">
        <f>IF($E32=0,0,ROUND(J32/$F$4,0))</f>
        <v>26</v>
      </c>
      <c r="L32" s="211">
        <f>SUM(L11:L31)</f>
        <v>397</v>
      </c>
      <c r="M32" s="212">
        <f>SUM(M11:M31)</f>
        <v>219</v>
      </c>
      <c r="N32" s="210">
        <f>IF(AND(L32=0,M32=0)," - ",ROUND(M32*100/L32,1))</f>
        <v>55.2</v>
      </c>
      <c r="O32" s="211">
        <f>SUM(O11:O31)</f>
        <v>239</v>
      </c>
      <c r="P32" s="210">
        <f>IF($E32=0,0,ROUND(O32/$F$4,0))</f>
        <v>11</v>
      </c>
    </row>
    <row r="33" spans="2:16" ht="15">
      <c r="B33" s="53"/>
      <c r="C33" s="53"/>
      <c r="D33" s="53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</row>
    <row r="34" spans="2:16" ht="15">
      <c r="B34" s="55"/>
      <c r="C34" s="55"/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213"/>
    </row>
    <row r="35" spans="2:16" ht="18">
      <c r="B35" s="57"/>
      <c r="C35" s="58"/>
      <c r="D35" s="59" t="s">
        <v>115</v>
      </c>
      <c r="E35" s="60">
        <f>Sezona!D35</f>
        <v>179</v>
      </c>
      <c r="F35" s="60">
        <f>Sezona!H35</f>
        <v>1418</v>
      </c>
      <c r="G35" s="214">
        <f>K6</f>
        <v>64</v>
      </c>
      <c r="H35" s="60">
        <f>Sezona!J35</f>
        <v>114</v>
      </c>
      <c r="I35" s="214">
        <f>IF($E35=0,0,ROUND(H35/$F$4,0))</f>
        <v>5</v>
      </c>
      <c r="J35" s="60">
        <f>Sezona!K35</f>
        <v>475</v>
      </c>
      <c r="K35" s="214">
        <f>IF($E35=0,0,ROUND(J35/$F$4,0))</f>
        <v>22</v>
      </c>
      <c r="L35" s="215">
        <f>Sezona!L35</f>
        <v>220</v>
      </c>
      <c r="M35" s="216">
        <f>Sezona!M35</f>
        <v>126</v>
      </c>
      <c r="N35" s="217">
        <f>IF(AND(L35=0,M35=0)," - ",ROUND(M35*100/L35,1))</f>
        <v>57.3</v>
      </c>
      <c r="O35" s="218">
        <f>Sezona!O35</f>
        <v>409</v>
      </c>
      <c r="P35" s="219">
        <f>IF($E35=0,0,ROUND(O35/$F$4,0))</f>
        <v>19</v>
      </c>
    </row>
  </sheetData>
  <sheetProtection/>
  <printOptions horizontalCentered="1" verticalCentered="1"/>
  <pageMargins left="0.7875" right="0.7875" top="0.9840277777777778" bottom="0.9840277777777778" header="0.5118055555555556" footer="0.5118055555555556"/>
  <pageSetup fitToHeight="1" fitToWidth="1" horizontalDpi="300" verticalDpi="3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K53"/>
  <sheetViews>
    <sheetView showGridLines="0" zoomScale="75" zoomScaleNormal="75" zoomScalePageLayoutView="0" workbookViewId="0" topLeftCell="A1">
      <selection activeCell="A1" sqref="A1"/>
    </sheetView>
  </sheetViews>
  <sheetFormatPr defaultColWidth="8.8984375" defaultRowHeight="15.75"/>
  <cols>
    <col min="1" max="1" width="6.19921875" style="22" customWidth="1"/>
    <col min="2" max="2" width="1.8984375" style="22" customWidth="1"/>
    <col min="3" max="3" width="15.69921875" style="22" customWidth="1"/>
    <col min="4" max="4" width="5.296875" style="22" customWidth="1"/>
    <col min="5" max="5" width="8" style="22" customWidth="1"/>
    <col min="6" max="6" width="6.8984375" style="22" customWidth="1"/>
    <col min="7" max="7" width="7.3984375" style="22" customWidth="1"/>
    <col min="8" max="8" width="6.09765625" style="22" customWidth="1"/>
    <col min="9" max="9" width="8.59765625" style="22" customWidth="1"/>
    <col min="10" max="10" width="5.796875" style="22" customWidth="1"/>
    <col min="11" max="11" width="6.8984375" style="22" customWidth="1"/>
    <col min="12" max="16384" width="8.8984375" style="22" customWidth="1"/>
  </cols>
  <sheetData>
    <row r="1" ht="15">
      <c r="J1" s="23"/>
    </row>
    <row r="2" spans="1:8" ht="15">
      <c r="A2" s="22" t="s">
        <v>76</v>
      </c>
      <c r="D2" s="22">
        <f>rozpis!D6</f>
        <v>264</v>
      </c>
      <c r="F2" s="22" t="s">
        <v>77</v>
      </c>
      <c r="H2" s="22">
        <v>3</v>
      </c>
    </row>
    <row r="4" spans="1:9" ht="23.25">
      <c r="A4" s="24" t="s">
        <v>78</v>
      </c>
      <c r="E4" s="24" t="str">
        <f>rozpis!F6</f>
        <v>doma</v>
      </c>
      <c r="G4" s="24" t="s">
        <v>79</v>
      </c>
      <c r="I4" s="25">
        <f>rozpis!E6</f>
        <v>40832</v>
      </c>
    </row>
    <row r="5" spans="1:10" ht="30">
      <c r="A5" s="75" t="s">
        <v>80</v>
      </c>
      <c r="B5" s="27"/>
      <c r="C5" s="27" t="str">
        <f>rozpis!H6</f>
        <v>TJ Jiskra Nový Bydžov </v>
      </c>
      <c r="F5" s="27"/>
      <c r="G5" s="28">
        <f>E32</f>
        <v>67</v>
      </c>
      <c r="H5" s="28" t="s">
        <v>81</v>
      </c>
      <c r="I5" s="28">
        <f>E35</f>
        <v>70</v>
      </c>
      <c r="J5" s="27"/>
    </row>
    <row r="6" spans="1:10" ht="30">
      <c r="A6" s="29">
        <f>IF(G5&gt;I5,1,0)</f>
        <v>0</v>
      </c>
      <c r="B6" s="27"/>
      <c r="C6" s="29">
        <f>IF(I5&gt;G5,1,0)</f>
        <v>1</v>
      </c>
      <c r="F6" s="30" t="s">
        <v>82</v>
      </c>
      <c r="G6" s="31">
        <v>35</v>
      </c>
      <c r="H6" s="31" t="s">
        <v>81</v>
      </c>
      <c r="I6" s="31">
        <v>38</v>
      </c>
      <c r="J6" s="32" t="s">
        <v>83</v>
      </c>
    </row>
    <row r="7" spans="1:4" ht="15">
      <c r="A7" s="22" t="s">
        <v>84</v>
      </c>
      <c r="C7" s="22" t="str">
        <f>rozpis!I6</f>
        <v>Zadina</v>
      </c>
      <c r="D7" s="22" t="str">
        <f>rozpis!J6</f>
        <v>Kolář M.</v>
      </c>
    </row>
    <row r="9" spans="1:11" ht="18" customHeight="1">
      <c r="A9" s="33" t="s">
        <v>85</v>
      </c>
      <c r="B9" s="34"/>
      <c r="C9" s="34"/>
      <c r="D9" s="35"/>
      <c r="E9" s="36" t="s">
        <v>86</v>
      </c>
      <c r="F9" s="36" t="s">
        <v>87</v>
      </c>
      <c r="G9" s="36" t="s">
        <v>88</v>
      </c>
      <c r="H9" s="37" t="s">
        <v>89</v>
      </c>
      <c r="I9" s="38"/>
      <c r="J9" s="38"/>
      <c r="K9" s="39" t="s">
        <v>90</v>
      </c>
    </row>
    <row r="10" spans="1:11" ht="18" customHeight="1">
      <c r="A10" s="9" t="s">
        <v>32</v>
      </c>
      <c r="B10" s="11"/>
      <c r="C10" s="10" t="s">
        <v>33</v>
      </c>
      <c r="D10" s="12" t="s">
        <v>91</v>
      </c>
      <c r="E10" s="12" t="s">
        <v>92</v>
      </c>
      <c r="F10" s="40"/>
      <c r="G10" s="40"/>
      <c r="H10" s="12" t="s">
        <v>93</v>
      </c>
      <c r="I10" s="41" t="s">
        <v>94</v>
      </c>
      <c r="J10" s="41" t="s">
        <v>95</v>
      </c>
      <c r="K10" s="42" t="s">
        <v>92</v>
      </c>
    </row>
    <row r="11" spans="1:11" ht="18" customHeight="1">
      <c r="A11" s="13">
        <f>soupiska!C11</f>
        <v>12</v>
      </c>
      <c r="B11" s="15"/>
      <c r="C11" s="14" t="str">
        <f>soupiska!E11</f>
        <v>Čechovský Marek</v>
      </c>
      <c r="D11" s="16">
        <v>1</v>
      </c>
      <c r="E11" s="16">
        <f>IF(D11=0,"",3*F11+2*G11+I11)</f>
        <v>16</v>
      </c>
      <c r="F11" s="16">
        <v>0</v>
      </c>
      <c r="G11" s="16">
        <v>7</v>
      </c>
      <c r="H11" s="16">
        <v>2</v>
      </c>
      <c r="I11" s="43">
        <v>2</v>
      </c>
      <c r="J11" s="43">
        <f>IF(AND(H11=0,I11=0)," - ",ROUND(I11*100/H11,1))</f>
        <v>100</v>
      </c>
      <c r="K11" s="44">
        <v>5</v>
      </c>
    </row>
    <row r="12" spans="1:11" ht="18" customHeight="1">
      <c r="A12" s="21">
        <f>soupiska!C12</f>
        <v>0</v>
      </c>
      <c r="B12" s="18"/>
      <c r="C12" s="19" t="str">
        <f>soupiska!E12</f>
        <v>Dostál Radek</v>
      </c>
      <c r="D12" s="20">
        <v>0</v>
      </c>
      <c r="E12" s="20">
        <f>IF(D12=0,"",3*F12+2*G12+I12)</f>
      </c>
      <c r="F12" s="20"/>
      <c r="G12" s="20"/>
      <c r="H12" s="20"/>
      <c r="I12" s="45"/>
      <c r="J12" s="45" t="str">
        <f>IF(AND(H12=0,I12=0)," - ",ROUND(I12*100/H12,1))</f>
        <v> - </v>
      </c>
      <c r="K12" s="46"/>
    </row>
    <row r="13" spans="1:11" ht="18" customHeight="1">
      <c r="A13" s="21">
        <f>soupiska!C13</f>
        <v>14</v>
      </c>
      <c r="B13" s="18"/>
      <c r="C13" s="19" t="str">
        <f>soupiska!E13</f>
        <v>Ducháček Ludvík</v>
      </c>
      <c r="D13" s="20">
        <v>0</v>
      </c>
      <c r="E13" s="20">
        <f aca="true" t="shared" si="0" ref="E13:E30">IF(D13=0,"",3*F13+2*G13+I13)</f>
      </c>
      <c r="F13" s="20"/>
      <c r="G13" s="20"/>
      <c r="H13" s="20"/>
      <c r="I13" s="45"/>
      <c r="J13" s="45" t="str">
        <f aca="true" t="shared" si="1" ref="J13:J30">IF(AND(H13=0,I13=0)," - ",ROUND(I13*100/H13,1))</f>
        <v> - </v>
      </c>
      <c r="K13" s="46"/>
    </row>
    <row r="14" spans="1:11" ht="18" customHeight="1">
      <c r="A14" s="17">
        <f>soupiska!C14</f>
        <v>20</v>
      </c>
      <c r="B14" s="18"/>
      <c r="C14" s="19" t="str">
        <f>soupiska!E14</f>
        <v>Dvořák Milan</v>
      </c>
      <c r="D14" s="20">
        <v>0</v>
      </c>
      <c r="E14" s="20">
        <f t="shared" si="0"/>
      </c>
      <c r="F14" s="20"/>
      <c r="G14" s="20"/>
      <c r="H14" s="20"/>
      <c r="I14" s="45"/>
      <c r="J14" s="45" t="str">
        <f t="shared" si="1"/>
        <v> - </v>
      </c>
      <c r="K14" s="46"/>
    </row>
    <row r="15" spans="1:11" ht="18" customHeight="1">
      <c r="A15" s="17">
        <f>soupiska!C15</f>
        <v>4</v>
      </c>
      <c r="B15" s="18"/>
      <c r="C15" s="19" t="str">
        <f>soupiska!E15</f>
        <v>Fiksa Ondřej</v>
      </c>
      <c r="D15" s="20">
        <v>1</v>
      </c>
      <c r="E15" s="20">
        <f>IF(D15=0,"",3*F15+2*G15+I15)</f>
        <v>13</v>
      </c>
      <c r="F15" s="20">
        <v>1</v>
      </c>
      <c r="G15" s="20">
        <v>5</v>
      </c>
      <c r="H15" s="20">
        <v>0</v>
      </c>
      <c r="I15" s="45">
        <v>0</v>
      </c>
      <c r="J15" s="45" t="str">
        <f>IF(AND(H15=0,I15=0)," - ",ROUND(I15*100/H15,1))</f>
        <v> - </v>
      </c>
      <c r="K15" s="46">
        <v>3</v>
      </c>
    </row>
    <row r="16" spans="1:11" ht="18" customHeight="1">
      <c r="A16" s="17">
        <f>soupiska!C16</f>
        <v>15</v>
      </c>
      <c r="B16" s="18"/>
      <c r="C16" s="19" t="str">
        <f>soupiska!E16</f>
        <v>Hedvičák Jaroslav</v>
      </c>
      <c r="D16" s="20">
        <v>1</v>
      </c>
      <c r="E16" s="20">
        <f t="shared" si="0"/>
        <v>13</v>
      </c>
      <c r="F16" s="20">
        <v>3</v>
      </c>
      <c r="G16" s="20">
        <v>2</v>
      </c>
      <c r="H16" s="20">
        <v>0</v>
      </c>
      <c r="I16" s="45">
        <v>0</v>
      </c>
      <c r="J16" s="45" t="str">
        <f t="shared" si="1"/>
        <v> - </v>
      </c>
      <c r="K16" s="46">
        <v>1</v>
      </c>
    </row>
    <row r="17" spans="1:11" ht="18" customHeight="1">
      <c r="A17" s="17">
        <f>soupiska!C17</f>
        <v>10</v>
      </c>
      <c r="B17" s="18"/>
      <c r="C17" s="19" t="str">
        <f>soupiska!E17</f>
        <v>Krontorád Pavel</v>
      </c>
      <c r="D17" s="20">
        <v>1</v>
      </c>
      <c r="E17" s="20">
        <f t="shared" si="0"/>
        <v>4</v>
      </c>
      <c r="F17" s="20">
        <v>0</v>
      </c>
      <c r="G17" s="20">
        <v>2</v>
      </c>
      <c r="H17" s="20">
        <v>0</v>
      </c>
      <c r="I17" s="45">
        <v>0</v>
      </c>
      <c r="J17" s="45" t="str">
        <f t="shared" si="1"/>
        <v> - </v>
      </c>
      <c r="K17" s="46">
        <v>0</v>
      </c>
    </row>
    <row r="18" spans="1:11" ht="18" customHeight="1">
      <c r="A18" s="17">
        <f>soupiska!C18</f>
        <v>7</v>
      </c>
      <c r="B18" s="18"/>
      <c r="C18" s="19" t="str">
        <f>soupiska!E18</f>
        <v>Krontorád Vít</v>
      </c>
      <c r="D18" s="20">
        <v>1</v>
      </c>
      <c r="E18" s="20">
        <f t="shared" si="0"/>
        <v>12</v>
      </c>
      <c r="F18" s="20">
        <v>0</v>
      </c>
      <c r="G18" s="20">
        <v>6</v>
      </c>
      <c r="H18" s="20">
        <v>0</v>
      </c>
      <c r="I18" s="45">
        <v>0</v>
      </c>
      <c r="J18" s="45" t="str">
        <f t="shared" si="1"/>
        <v> - </v>
      </c>
      <c r="K18" s="46">
        <v>1</v>
      </c>
    </row>
    <row r="19" spans="1:11" ht="18" customHeight="1">
      <c r="A19" s="17">
        <f>soupiska!C19</f>
        <v>6</v>
      </c>
      <c r="B19" s="18"/>
      <c r="C19" s="19" t="str">
        <f>soupiska!E19</f>
        <v>Krška Josef</v>
      </c>
      <c r="D19" s="20">
        <v>0</v>
      </c>
      <c r="E19" s="20">
        <f t="shared" si="0"/>
      </c>
      <c r="F19" s="20"/>
      <c r="G19" s="20"/>
      <c r="H19" s="20"/>
      <c r="I19" s="45"/>
      <c r="J19" s="45" t="str">
        <f t="shared" si="1"/>
        <v> - </v>
      </c>
      <c r="K19" s="46"/>
    </row>
    <row r="20" spans="1:11" ht="18" customHeight="1">
      <c r="A20" s="17">
        <f>soupiska!C20</f>
        <v>18</v>
      </c>
      <c r="B20" s="18"/>
      <c r="C20" s="19" t="str">
        <f>soupiska!E20</f>
        <v>Maca Radek</v>
      </c>
      <c r="D20" s="20">
        <v>0</v>
      </c>
      <c r="E20" s="20">
        <f t="shared" si="0"/>
      </c>
      <c r="F20" s="20"/>
      <c r="G20" s="20"/>
      <c r="H20" s="20"/>
      <c r="I20" s="45"/>
      <c r="J20" s="45" t="str">
        <f t="shared" si="1"/>
        <v> - </v>
      </c>
      <c r="K20" s="46"/>
    </row>
    <row r="21" spans="1:11" ht="18" customHeight="1">
      <c r="A21" s="21">
        <f>soupiska!C21</f>
        <v>17</v>
      </c>
      <c r="B21" s="18"/>
      <c r="C21" s="19" t="str">
        <f>soupiska!E21</f>
        <v>Müller Tomáš</v>
      </c>
      <c r="D21" s="20">
        <v>0</v>
      </c>
      <c r="E21" s="20">
        <f t="shared" si="0"/>
      </c>
      <c r="F21" s="20"/>
      <c r="G21" s="20"/>
      <c r="H21" s="20"/>
      <c r="I21" s="45"/>
      <c r="J21" s="45" t="str">
        <f t="shared" si="1"/>
        <v> - </v>
      </c>
      <c r="K21" s="46"/>
    </row>
    <row r="22" spans="1:11" ht="18" customHeight="1">
      <c r="A22" s="21">
        <f>soupiska!C22</f>
        <v>17</v>
      </c>
      <c r="B22" s="18"/>
      <c r="C22" s="19" t="str">
        <f>soupiska!E22</f>
        <v>Müller Petr</v>
      </c>
      <c r="D22" s="20">
        <v>0</v>
      </c>
      <c r="E22" s="20">
        <f t="shared" si="0"/>
      </c>
      <c r="F22" s="20"/>
      <c r="G22" s="20"/>
      <c r="H22" s="20"/>
      <c r="I22" s="45"/>
      <c r="J22" s="45" t="str">
        <f t="shared" si="1"/>
        <v> - </v>
      </c>
      <c r="K22" s="46"/>
    </row>
    <row r="23" spans="1:11" ht="18" customHeight="1">
      <c r="A23" s="21">
        <f>soupiska!C23</f>
        <v>16</v>
      </c>
      <c r="B23" s="18"/>
      <c r="C23" s="19" t="str">
        <f>soupiska!E23</f>
        <v>Nepustil Petr</v>
      </c>
      <c r="D23" s="20">
        <v>1</v>
      </c>
      <c r="E23" s="20">
        <f t="shared" si="0"/>
        <v>3</v>
      </c>
      <c r="F23" s="20">
        <v>1</v>
      </c>
      <c r="G23" s="20">
        <v>0</v>
      </c>
      <c r="H23" s="20">
        <v>0</v>
      </c>
      <c r="I23" s="45">
        <v>0</v>
      </c>
      <c r="J23" s="45" t="str">
        <f t="shared" si="1"/>
        <v> - </v>
      </c>
      <c r="K23" s="46">
        <v>0</v>
      </c>
    </row>
    <row r="24" spans="1:11" ht="18" customHeight="1">
      <c r="A24" s="21">
        <f>soupiska!C24</f>
        <v>8</v>
      </c>
      <c r="B24" s="18"/>
      <c r="C24" s="19" t="str">
        <f>soupiska!E24</f>
        <v>Petr Martin</v>
      </c>
      <c r="D24" s="20">
        <v>0</v>
      </c>
      <c r="E24" s="20">
        <f t="shared" si="0"/>
      </c>
      <c r="F24" s="20"/>
      <c r="G24" s="20"/>
      <c r="H24" s="20"/>
      <c r="I24" s="45"/>
      <c r="J24" s="45" t="str">
        <f t="shared" si="1"/>
        <v> - </v>
      </c>
      <c r="K24" s="46"/>
    </row>
    <row r="25" spans="1:11" ht="18" customHeight="1">
      <c r="A25" s="17">
        <f>soupiska!C25</f>
        <v>0</v>
      </c>
      <c r="B25" s="18"/>
      <c r="C25" s="19" t="str">
        <f>soupiska!E25</f>
        <v>Teplý Petr</v>
      </c>
      <c r="D25" s="20">
        <v>1</v>
      </c>
      <c r="E25" s="20">
        <f t="shared" si="0"/>
        <v>6</v>
      </c>
      <c r="F25" s="20">
        <v>0</v>
      </c>
      <c r="G25" s="20">
        <v>3</v>
      </c>
      <c r="H25" s="20">
        <v>0</v>
      </c>
      <c r="I25" s="45">
        <v>0</v>
      </c>
      <c r="J25" s="45" t="str">
        <f t="shared" si="1"/>
        <v> - </v>
      </c>
      <c r="K25" s="46">
        <v>0</v>
      </c>
    </row>
    <row r="26" spans="1:11" ht="18" customHeight="1">
      <c r="A26" s="17">
        <f>soupiska!C26</f>
        <v>9</v>
      </c>
      <c r="B26" s="18"/>
      <c r="C26" s="19" t="str">
        <f>soupiska!E26</f>
        <v>Rychtář Jan</v>
      </c>
      <c r="D26" s="20">
        <v>0</v>
      </c>
      <c r="E26" s="20">
        <f t="shared" si="0"/>
      </c>
      <c r="F26" s="20"/>
      <c r="G26" s="20"/>
      <c r="H26" s="20"/>
      <c r="I26" s="45"/>
      <c r="J26" s="45" t="str">
        <f t="shared" si="1"/>
        <v> - </v>
      </c>
      <c r="K26" s="46"/>
    </row>
    <row r="27" spans="1:11" ht="18" customHeight="1">
      <c r="A27" s="17">
        <f>soupiska!C27</f>
        <v>14</v>
      </c>
      <c r="B27" s="18"/>
      <c r="C27" s="19" t="str">
        <f>soupiska!E27</f>
        <v>Slezák Jakub</v>
      </c>
      <c r="D27" s="20">
        <v>1</v>
      </c>
      <c r="E27" s="20">
        <f t="shared" si="0"/>
        <v>0</v>
      </c>
      <c r="F27" s="20">
        <v>0</v>
      </c>
      <c r="G27" s="20">
        <v>0</v>
      </c>
      <c r="H27" s="20">
        <v>0</v>
      </c>
      <c r="I27" s="45">
        <v>0</v>
      </c>
      <c r="J27" s="45" t="str">
        <f t="shared" si="1"/>
        <v> - </v>
      </c>
      <c r="K27" s="46">
        <v>0</v>
      </c>
    </row>
    <row r="28" spans="1:11" ht="18" customHeight="1">
      <c r="A28" s="17">
        <f>soupiska!C28</f>
        <v>5</v>
      </c>
      <c r="B28" s="18"/>
      <c r="C28" s="19" t="str">
        <f>soupiska!E28</f>
        <v>Straka Tomáš</v>
      </c>
      <c r="D28" s="20">
        <v>0</v>
      </c>
      <c r="E28" s="20">
        <f t="shared" si="0"/>
      </c>
      <c r="F28" s="20"/>
      <c r="G28" s="20"/>
      <c r="H28" s="20"/>
      <c r="I28" s="45"/>
      <c r="J28" s="45" t="str">
        <f t="shared" si="1"/>
        <v> - </v>
      </c>
      <c r="K28" s="46"/>
    </row>
    <row r="29" spans="1:11" ht="18" customHeight="1">
      <c r="A29" s="21">
        <f>soupiska!C29</f>
        <v>21</v>
      </c>
      <c r="B29" s="18"/>
      <c r="C29" s="19" t="str">
        <f>soupiska!E29</f>
        <v>Stríž Rostislav</v>
      </c>
      <c r="D29" s="20">
        <v>1</v>
      </c>
      <c r="E29" s="20">
        <f t="shared" si="0"/>
        <v>0</v>
      </c>
      <c r="F29" s="20">
        <v>0</v>
      </c>
      <c r="G29" s="20">
        <v>0</v>
      </c>
      <c r="H29" s="20">
        <v>0</v>
      </c>
      <c r="I29" s="45">
        <v>0</v>
      </c>
      <c r="J29" s="45" t="str">
        <f t="shared" si="1"/>
        <v> - </v>
      </c>
      <c r="K29" s="46">
        <v>0</v>
      </c>
    </row>
    <row r="30" spans="1:11" ht="18" customHeight="1">
      <c r="A30" s="21">
        <f>soupiska!C30</f>
        <v>0</v>
      </c>
      <c r="B30" s="18"/>
      <c r="C30" s="19" t="str">
        <f>soupiska!E30</f>
        <v>Šulc Michal</v>
      </c>
      <c r="D30" s="20">
        <v>0</v>
      </c>
      <c r="E30" s="20">
        <f t="shared" si="0"/>
      </c>
      <c r="F30" s="20"/>
      <c r="G30" s="20"/>
      <c r="H30" s="20"/>
      <c r="I30" s="45"/>
      <c r="J30" s="45" t="str">
        <f t="shared" si="1"/>
        <v> - </v>
      </c>
      <c r="K30" s="46"/>
    </row>
    <row r="31" spans="1:11" ht="18" customHeight="1">
      <c r="A31" s="21">
        <f>soupiska!C31</f>
        <v>0</v>
      </c>
      <c r="B31" s="18"/>
      <c r="C31" s="19" t="str">
        <f>soupiska!E31</f>
        <v>Trojan Pavel</v>
      </c>
      <c r="D31" s="20">
        <v>1</v>
      </c>
      <c r="E31" s="20">
        <f>IF(D31=0,"",3*F31+2*G31+I31)</f>
        <v>0</v>
      </c>
      <c r="F31" s="20">
        <v>0</v>
      </c>
      <c r="G31" s="20">
        <v>0</v>
      </c>
      <c r="H31" s="20">
        <v>0</v>
      </c>
      <c r="I31" s="45">
        <v>0</v>
      </c>
      <c r="J31" s="45" t="str">
        <f>IF(AND(H31=0,I31=0)," - ",ROUND(I31*100/H31,1))</f>
        <v> - </v>
      </c>
      <c r="K31" s="46">
        <v>0</v>
      </c>
    </row>
    <row r="32" spans="1:11" ht="18" customHeight="1">
      <c r="A32" s="47"/>
      <c r="B32" s="48"/>
      <c r="C32" s="49" t="s">
        <v>96</v>
      </c>
      <c r="D32" s="50">
        <f aca="true" t="shared" si="2" ref="D32:I32">SUM(D11:D31)</f>
        <v>10</v>
      </c>
      <c r="E32" s="50">
        <f t="shared" si="2"/>
        <v>67</v>
      </c>
      <c r="F32" s="50">
        <f t="shared" si="2"/>
        <v>5</v>
      </c>
      <c r="G32" s="50">
        <f t="shared" si="2"/>
        <v>25</v>
      </c>
      <c r="H32" s="50">
        <f t="shared" si="2"/>
        <v>2</v>
      </c>
      <c r="I32" s="51">
        <f t="shared" si="2"/>
        <v>2</v>
      </c>
      <c r="J32" s="51">
        <f>IF(H32="0","0",ROUND(I32*100/H32,1))</f>
        <v>100</v>
      </c>
      <c r="K32" s="52">
        <f>SUM(K11:K31)</f>
        <v>10</v>
      </c>
    </row>
    <row r="33" spans="1:11" ht="18" customHeight="1">
      <c r="A33" s="53"/>
      <c r="B33" s="53"/>
      <c r="C33" s="53"/>
      <c r="D33" s="54"/>
      <c r="E33" s="54"/>
      <c r="F33" s="54"/>
      <c r="G33" s="54"/>
      <c r="H33" s="54"/>
      <c r="I33" s="54"/>
      <c r="J33" s="54"/>
      <c r="K33" s="54"/>
    </row>
    <row r="34" spans="1:11" ht="18" customHeight="1">
      <c r="A34" s="55"/>
      <c r="B34" s="55"/>
      <c r="C34" s="55"/>
      <c r="D34" s="56"/>
      <c r="E34" s="56"/>
      <c r="F34" s="56"/>
      <c r="G34" s="56"/>
      <c r="H34" s="56"/>
      <c r="I34" s="56"/>
      <c r="J34" s="56"/>
      <c r="K34" s="56"/>
    </row>
    <row r="35" spans="1:11" ht="18" customHeight="1">
      <c r="A35" s="57"/>
      <c r="B35" s="58"/>
      <c r="C35" s="59" t="s">
        <v>97</v>
      </c>
      <c r="D35" s="60">
        <f>D53</f>
        <v>8</v>
      </c>
      <c r="E35" s="60">
        <f>F35*3+G35*2+I35</f>
        <v>70</v>
      </c>
      <c r="F35" s="60">
        <f>F53</f>
        <v>9</v>
      </c>
      <c r="G35" s="60">
        <f>G53</f>
        <v>20</v>
      </c>
      <c r="H35" s="60">
        <f>H53</f>
        <v>6</v>
      </c>
      <c r="I35" s="61">
        <f>I53</f>
        <v>3</v>
      </c>
      <c r="J35" s="61">
        <f>IF(H35="0","0",ROUND(I35*100/H35,1))</f>
        <v>50</v>
      </c>
      <c r="K35" s="62">
        <f>K53</f>
        <v>12</v>
      </c>
    </row>
    <row r="39" spans="1:11" ht="15">
      <c r="A39" s="33" t="s">
        <v>85</v>
      </c>
      <c r="B39" s="34"/>
      <c r="C39" s="34"/>
      <c r="D39" s="35"/>
      <c r="E39" s="36" t="s">
        <v>86</v>
      </c>
      <c r="F39" s="36" t="s">
        <v>87</v>
      </c>
      <c r="G39" s="36" t="s">
        <v>88</v>
      </c>
      <c r="H39" s="37" t="s">
        <v>89</v>
      </c>
      <c r="I39" s="38"/>
      <c r="J39" s="38"/>
      <c r="K39" s="39" t="s">
        <v>90</v>
      </c>
    </row>
    <row r="40" spans="1:11" ht="15">
      <c r="A40" s="9" t="s">
        <v>32</v>
      </c>
      <c r="B40" s="11"/>
      <c r="C40" s="10" t="s">
        <v>33</v>
      </c>
      <c r="D40" s="12"/>
      <c r="E40" s="12" t="s">
        <v>92</v>
      </c>
      <c r="F40" s="40"/>
      <c r="G40" s="40"/>
      <c r="H40" s="12"/>
      <c r="I40" s="41"/>
      <c r="J40" s="41" t="s">
        <v>95</v>
      </c>
      <c r="K40" s="42"/>
    </row>
    <row r="41" spans="1:11" ht="15">
      <c r="A41" s="76"/>
      <c r="B41" s="15"/>
      <c r="C41" s="14" t="s">
        <v>98</v>
      </c>
      <c r="D41" s="16">
        <v>8</v>
      </c>
      <c r="E41" s="20">
        <f>IF(D41=0,"0",3*F41+2*G41+I41)</f>
        <v>70</v>
      </c>
      <c r="F41" s="16">
        <v>9</v>
      </c>
      <c r="G41" s="16">
        <v>20</v>
      </c>
      <c r="H41" s="16">
        <v>6</v>
      </c>
      <c r="I41" s="43">
        <v>3</v>
      </c>
      <c r="J41" s="45">
        <f>IF(AND(H41=0,I41=0)," - ",ROUND(I41*100/H41,1))</f>
        <v>50</v>
      </c>
      <c r="K41" s="44">
        <v>12</v>
      </c>
    </row>
    <row r="42" spans="1:11" ht="15">
      <c r="A42" s="21"/>
      <c r="B42" s="18"/>
      <c r="C42" s="19"/>
      <c r="D42" s="20"/>
      <c r="E42" s="20" t="str">
        <f>IF(D42=0,"0",3*F42+2*G42+I42)</f>
        <v>0</v>
      </c>
      <c r="F42" s="20"/>
      <c r="G42" s="20"/>
      <c r="H42" s="20"/>
      <c r="I42" s="45"/>
      <c r="J42" s="45" t="str">
        <f aca="true" t="shared" si="3" ref="J42:J52">IF(AND(H42=0,I42=0)," - ",ROUND(I42*100/H42,1))</f>
        <v> - </v>
      </c>
      <c r="K42" s="46"/>
    </row>
    <row r="43" spans="1:11" ht="15">
      <c r="A43" s="21"/>
      <c r="B43" s="18"/>
      <c r="C43" s="19"/>
      <c r="D43" s="20"/>
      <c r="E43" s="20" t="str">
        <f aca="true" t="shared" si="4" ref="E43:E50">IF(D43=0,"0",3*F43+2*G43+I43)</f>
        <v>0</v>
      </c>
      <c r="F43" s="20"/>
      <c r="G43" s="20"/>
      <c r="H43" s="20"/>
      <c r="I43" s="45"/>
      <c r="J43" s="45" t="str">
        <f t="shared" si="3"/>
        <v> - </v>
      </c>
      <c r="K43" s="46"/>
    </row>
    <row r="44" spans="1:11" ht="15">
      <c r="A44" s="21"/>
      <c r="B44" s="18"/>
      <c r="C44" s="19"/>
      <c r="D44" s="20"/>
      <c r="E44" s="20" t="str">
        <f t="shared" si="4"/>
        <v>0</v>
      </c>
      <c r="F44" s="20"/>
      <c r="G44" s="20"/>
      <c r="H44" s="20"/>
      <c r="I44" s="45"/>
      <c r="J44" s="45" t="str">
        <f t="shared" si="3"/>
        <v> - </v>
      </c>
      <c r="K44" s="46"/>
    </row>
    <row r="45" spans="1:11" ht="15">
      <c r="A45" s="21"/>
      <c r="B45" s="18"/>
      <c r="C45" s="19"/>
      <c r="D45" s="20"/>
      <c r="E45" s="20" t="str">
        <f t="shared" si="4"/>
        <v>0</v>
      </c>
      <c r="F45" s="20"/>
      <c r="G45" s="20"/>
      <c r="H45" s="20"/>
      <c r="I45" s="45"/>
      <c r="J45" s="45" t="str">
        <f t="shared" si="3"/>
        <v> - </v>
      </c>
      <c r="K45" s="46"/>
    </row>
    <row r="46" spans="1:11" ht="15">
      <c r="A46" s="17"/>
      <c r="B46" s="18"/>
      <c r="C46" s="19"/>
      <c r="D46" s="20"/>
      <c r="E46" s="20" t="str">
        <f t="shared" si="4"/>
        <v>0</v>
      </c>
      <c r="F46" s="20"/>
      <c r="G46" s="20"/>
      <c r="H46" s="20"/>
      <c r="I46" s="45"/>
      <c r="J46" s="45" t="str">
        <f t="shared" si="3"/>
        <v> - </v>
      </c>
      <c r="K46" s="46"/>
    </row>
    <row r="47" spans="1:11" ht="15">
      <c r="A47" s="21"/>
      <c r="B47" s="18"/>
      <c r="C47" s="19"/>
      <c r="D47" s="20"/>
      <c r="E47" s="20" t="str">
        <f>IF(D47=0,"0",3*F47+2*G47+I47)</f>
        <v>0</v>
      </c>
      <c r="F47" s="20"/>
      <c r="G47" s="20"/>
      <c r="H47" s="20"/>
      <c r="I47" s="45"/>
      <c r="J47" s="45" t="str">
        <f t="shared" si="3"/>
        <v> - </v>
      </c>
      <c r="K47" s="46"/>
    </row>
    <row r="48" spans="1:11" ht="15">
      <c r="A48" s="21"/>
      <c r="B48" s="18"/>
      <c r="C48" s="19"/>
      <c r="D48" s="20"/>
      <c r="E48" s="20" t="str">
        <f>IF(D48=0,"0",3*F48+2*G48+I48)</f>
        <v>0</v>
      </c>
      <c r="F48" s="20"/>
      <c r="G48" s="20"/>
      <c r="H48" s="20"/>
      <c r="I48" s="45"/>
      <c r="J48" s="45" t="str">
        <f t="shared" si="3"/>
        <v> - </v>
      </c>
      <c r="K48" s="46"/>
    </row>
    <row r="49" spans="1:11" ht="15">
      <c r="A49" s="21"/>
      <c r="B49" s="18"/>
      <c r="C49" s="19"/>
      <c r="D49" s="20"/>
      <c r="E49" s="20" t="str">
        <f t="shared" si="4"/>
        <v>0</v>
      </c>
      <c r="F49" s="20"/>
      <c r="G49" s="20"/>
      <c r="H49" s="20"/>
      <c r="I49" s="45"/>
      <c r="J49" s="45" t="str">
        <f t="shared" si="3"/>
        <v> - </v>
      </c>
      <c r="K49" s="46"/>
    </row>
    <row r="50" spans="1:11" ht="15">
      <c r="A50" s="21"/>
      <c r="B50" s="18"/>
      <c r="C50" s="19"/>
      <c r="D50" s="20"/>
      <c r="E50" s="20" t="str">
        <f t="shared" si="4"/>
        <v>0</v>
      </c>
      <c r="F50" s="20"/>
      <c r="G50" s="20"/>
      <c r="H50" s="20"/>
      <c r="I50" s="45"/>
      <c r="J50" s="45" t="str">
        <f t="shared" si="3"/>
        <v> - </v>
      </c>
      <c r="K50" s="46"/>
    </row>
    <row r="51" spans="1:11" ht="15">
      <c r="A51" s="21"/>
      <c r="B51" s="18"/>
      <c r="C51" s="19"/>
      <c r="D51" s="20"/>
      <c r="E51" s="20" t="str">
        <f>IF(D51=0,"0",3*F51+2*G51+I51)</f>
        <v>0</v>
      </c>
      <c r="F51" s="20"/>
      <c r="G51" s="20"/>
      <c r="H51" s="20"/>
      <c r="I51" s="45"/>
      <c r="J51" s="45" t="str">
        <f t="shared" si="3"/>
        <v> - </v>
      </c>
      <c r="K51" s="46"/>
    </row>
    <row r="52" spans="1:11" ht="15">
      <c r="A52" s="21"/>
      <c r="B52" s="18"/>
      <c r="C52" s="19"/>
      <c r="D52" s="20"/>
      <c r="E52" s="20" t="str">
        <f>IF(D52=0,"0",3*F52+2*G52+I52)</f>
        <v>0</v>
      </c>
      <c r="F52" s="20"/>
      <c r="G52" s="20"/>
      <c r="H52" s="20"/>
      <c r="I52" s="45"/>
      <c r="J52" s="45" t="str">
        <f t="shared" si="3"/>
        <v> - </v>
      </c>
      <c r="K52" s="46"/>
    </row>
    <row r="53" spans="1:11" ht="18">
      <c r="A53" s="47"/>
      <c r="B53" s="48"/>
      <c r="C53" s="49" t="s">
        <v>96</v>
      </c>
      <c r="D53" s="50">
        <f aca="true" t="shared" si="5" ref="D53:I53">SUM(D41:D52)</f>
        <v>8</v>
      </c>
      <c r="E53" s="50">
        <f t="shared" si="5"/>
        <v>70</v>
      </c>
      <c r="F53" s="50">
        <f t="shared" si="5"/>
        <v>9</v>
      </c>
      <c r="G53" s="50">
        <f t="shared" si="5"/>
        <v>20</v>
      </c>
      <c r="H53" s="50">
        <f t="shared" si="5"/>
        <v>6</v>
      </c>
      <c r="I53" s="51">
        <f t="shared" si="5"/>
        <v>3</v>
      </c>
      <c r="J53" s="51">
        <f>IF(H53="0","0",ROUND(I53*100/H53,1))</f>
        <v>50</v>
      </c>
      <c r="K53" s="52">
        <f>SUM(K41:K52)</f>
        <v>12</v>
      </c>
    </row>
  </sheetData>
  <sheetProtection/>
  <printOptions/>
  <pageMargins left="0.75" right="0.75" top="1" bottom="1" header="0.5118055555555556" footer="0.5118055555555556"/>
  <pageSetup fitToHeight="1" fitToWidth="1" horizontalDpi="300" verticalDpi="3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K53"/>
  <sheetViews>
    <sheetView showGridLines="0" zoomScale="75" zoomScaleNormal="75" zoomScalePageLayoutView="0" workbookViewId="0" topLeftCell="A1">
      <selection activeCell="I32" sqref="I32"/>
    </sheetView>
  </sheetViews>
  <sheetFormatPr defaultColWidth="8.8984375" defaultRowHeight="15.75"/>
  <cols>
    <col min="1" max="1" width="6.19921875" style="22" customWidth="1"/>
    <col min="2" max="2" width="1.8984375" style="22" customWidth="1"/>
    <col min="3" max="3" width="15.69921875" style="22" customWidth="1"/>
    <col min="4" max="4" width="5.296875" style="22" customWidth="1"/>
    <col min="5" max="5" width="8" style="22" customWidth="1"/>
    <col min="6" max="6" width="6.8984375" style="22" customWidth="1"/>
    <col min="7" max="7" width="8.8984375" style="22" customWidth="1"/>
    <col min="8" max="8" width="6.09765625" style="22" customWidth="1"/>
    <col min="9" max="9" width="9.09765625" style="22" customWidth="1"/>
    <col min="10" max="10" width="7.3984375" style="22" customWidth="1"/>
    <col min="11" max="11" width="6.8984375" style="22" customWidth="1"/>
    <col min="12" max="16384" width="8.8984375" style="22" customWidth="1"/>
  </cols>
  <sheetData>
    <row r="1" ht="15">
      <c r="J1" s="23"/>
    </row>
    <row r="2" spans="1:8" ht="15">
      <c r="A2" s="22" t="s">
        <v>76</v>
      </c>
      <c r="D2" s="22">
        <f>rozpis!D7</f>
        <v>272</v>
      </c>
      <c r="F2" s="22" t="s">
        <v>77</v>
      </c>
      <c r="H2" s="22">
        <v>4</v>
      </c>
    </row>
    <row r="4" spans="1:9" ht="23.25">
      <c r="A4" s="24" t="s">
        <v>78</v>
      </c>
      <c r="E4" s="24" t="str">
        <f>rozpis!F7</f>
        <v>venku</v>
      </c>
      <c r="G4" s="24" t="s">
        <v>79</v>
      </c>
      <c r="I4" s="25">
        <f>rozpis!E7</f>
        <v>40845</v>
      </c>
    </row>
    <row r="5" spans="1:10" ht="30">
      <c r="A5" s="75" t="s">
        <v>80</v>
      </c>
      <c r="B5" s="27"/>
      <c r="C5" s="27" t="str">
        <f>rozpis!H7</f>
        <v>Sokol Pardubice</v>
      </c>
      <c r="F5" s="27"/>
      <c r="G5" s="28">
        <f>E32</f>
        <v>92</v>
      </c>
      <c r="H5" s="28" t="s">
        <v>81</v>
      </c>
      <c r="I5" s="28">
        <f>E35</f>
        <v>59</v>
      </c>
      <c r="J5" s="27"/>
    </row>
    <row r="6" spans="1:10" ht="30">
      <c r="A6" s="29">
        <f>IF(G5&gt;I5,1,0)</f>
        <v>1</v>
      </c>
      <c r="B6" s="27"/>
      <c r="C6" s="29">
        <f>IF(I5&gt;G5,1,0)</f>
        <v>0</v>
      </c>
      <c r="F6" s="30" t="s">
        <v>82</v>
      </c>
      <c r="G6" s="31">
        <v>45</v>
      </c>
      <c r="H6" s="31" t="s">
        <v>81</v>
      </c>
      <c r="I6" s="31">
        <v>25</v>
      </c>
      <c r="J6" s="32" t="s">
        <v>83</v>
      </c>
    </row>
    <row r="7" spans="1:4" ht="15">
      <c r="A7" s="22" t="s">
        <v>84</v>
      </c>
      <c r="C7" s="22" t="str">
        <f>rozpis!I7</f>
        <v>Vojtíšek</v>
      </c>
      <c r="D7" s="22" t="str">
        <f>rozpis!J7</f>
        <v>Dlouhý</v>
      </c>
    </row>
    <row r="9" spans="1:11" ht="18" customHeight="1">
      <c r="A9" s="33" t="s">
        <v>85</v>
      </c>
      <c r="B9" s="34"/>
      <c r="C9" s="34"/>
      <c r="D9" s="35"/>
      <c r="E9" s="36" t="s">
        <v>86</v>
      </c>
      <c r="F9" s="36" t="s">
        <v>87</v>
      </c>
      <c r="G9" s="36" t="s">
        <v>88</v>
      </c>
      <c r="H9" s="37" t="s">
        <v>89</v>
      </c>
      <c r="I9" s="38"/>
      <c r="J9" s="38"/>
      <c r="K9" s="39" t="s">
        <v>90</v>
      </c>
    </row>
    <row r="10" spans="1:11" ht="18" customHeight="1">
      <c r="A10" s="9" t="s">
        <v>32</v>
      </c>
      <c r="B10" s="11"/>
      <c r="C10" s="10" t="s">
        <v>33</v>
      </c>
      <c r="D10" s="12" t="s">
        <v>91</v>
      </c>
      <c r="E10" s="12" t="s">
        <v>92</v>
      </c>
      <c r="F10" s="40"/>
      <c r="G10" s="40"/>
      <c r="H10" s="12" t="s">
        <v>93</v>
      </c>
      <c r="I10" s="41" t="s">
        <v>94</v>
      </c>
      <c r="J10" s="41" t="s">
        <v>95</v>
      </c>
      <c r="K10" s="42" t="s">
        <v>92</v>
      </c>
    </row>
    <row r="11" spans="1:11" ht="18" customHeight="1">
      <c r="A11" s="13">
        <f>soupiska!C11</f>
        <v>12</v>
      </c>
      <c r="B11" s="15"/>
      <c r="C11" s="14" t="str">
        <f>soupiska!E11</f>
        <v>Čechovský Marek</v>
      </c>
      <c r="D11" s="16">
        <v>0</v>
      </c>
      <c r="E11" s="16">
        <f>IF(D11=0,"",3*F11+2*G11+I11)</f>
      </c>
      <c r="F11" s="16"/>
      <c r="G11" s="16"/>
      <c r="H11" s="16"/>
      <c r="I11" s="43"/>
      <c r="J11" s="43" t="str">
        <f>IF(AND(H11=0,I11=0)," - ",ROUND(I11*100/H11,1))</f>
        <v> - </v>
      </c>
      <c r="K11" s="44"/>
    </row>
    <row r="12" spans="1:11" ht="18" customHeight="1">
      <c r="A12" s="21">
        <f>soupiska!C12</f>
        <v>0</v>
      </c>
      <c r="B12" s="18"/>
      <c r="C12" s="19" t="str">
        <f>soupiska!E12</f>
        <v>Dostál Radek</v>
      </c>
      <c r="D12" s="20">
        <v>0</v>
      </c>
      <c r="E12" s="20">
        <f>IF(D12=0,"",3*F12+2*G12+I12)</f>
      </c>
      <c r="F12" s="20"/>
      <c r="G12" s="20"/>
      <c r="H12" s="20"/>
      <c r="I12" s="45"/>
      <c r="J12" s="45" t="str">
        <f>IF(AND(H12=0,I12=0)," - ",ROUND(I12*100/H12,1))</f>
        <v> - </v>
      </c>
      <c r="K12" s="46"/>
    </row>
    <row r="13" spans="1:11" ht="18" customHeight="1">
      <c r="A13" s="21">
        <f>soupiska!C13</f>
        <v>14</v>
      </c>
      <c r="B13" s="18"/>
      <c r="C13" s="19" t="str">
        <f>soupiska!E13</f>
        <v>Ducháček Ludvík</v>
      </c>
      <c r="D13" s="20">
        <v>0</v>
      </c>
      <c r="E13" s="20">
        <f aca="true" t="shared" si="0" ref="E13:E30">IF(D13=0,"",3*F13+2*G13+I13)</f>
      </c>
      <c r="F13" s="20"/>
      <c r="G13" s="20"/>
      <c r="H13" s="20"/>
      <c r="I13" s="45"/>
      <c r="J13" s="45" t="str">
        <f aca="true" t="shared" si="1" ref="J13:J30">IF(AND(H13=0,I13=0)," - ",ROUND(I13*100/H13,1))</f>
        <v> - </v>
      </c>
      <c r="K13" s="46"/>
    </row>
    <row r="14" spans="1:11" ht="18" customHeight="1">
      <c r="A14" s="17">
        <f>soupiska!C14</f>
        <v>20</v>
      </c>
      <c r="B14" s="18"/>
      <c r="C14" s="19" t="str">
        <f>soupiska!E14</f>
        <v>Dvořák Milan</v>
      </c>
      <c r="D14" s="20">
        <v>1</v>
      </c>
      <c r="E14" s="20">
        <f t="shared" si="0"/>
        <v>7</v>
      </c>
      <c r="F14" s="20">
        <v>0</v>
      </c>
      <c r="G14" s="20">
        <v>2</v>
      </c>
      <c r="H14" s="20">
        <v>6</v>
      </c>
      <c r="I14" s="45">
        <v>3</v>
      </c>
      <c r="J14" s="45">
        <f t="shared" si="1"/>
        <v>50</v>
      </c>
      <c r="K14" s="46">
        <v>1</v>
      </c>
    </row>
    <row r="15" spans="1:11" ht="18" customHeight="1">
      <c r="A15" s="17">
        <f>soupiska!C15</f>
        <v>4</v>
      </c>
      <c r="B15" s="18"/>
      <c r="C15" s="19" t="str">
        <f>soupiska!E15</f>
        <v>Fiksa Ondřej</v>
      </c>
      <c r="D15" s="20">
        <v>1</v>
      </c>
      <c r="E15" s="20">
        <f>IF(D15=0,"",3*F15+2*G15+I15)</f>
        <v>16</v>
      </c>
      <c r="F15" s="20">
        <v>2</v>
      </c>
      <c r="G15" s="20">
        <v>5</v>
      </c>
      <c r="H15" s="20">
        <v>1</v>
      </c>
      <c r="I15" s="45">
        <v>0</v>
      </c>
      <c r="J15" s="45">
        <f>IF(AND(H15=0,I15=0)," - ",ROUND(I15*100/H15,1))</f>
        <v>0</v>
      </c>
      <c r="K15" s="46">
        <v>0</v>
      </c>
    </row>
    <row r="16" spans="1:11" ht="18" customHeight="1">
      <c r="A16" s="17">
        <f>soupiska!C16</f>
        <v>15</v>
      </c>
      <c r="B16" s="18"/>
      <c r="C16" s="19" t="str">
        <f>soupiska!E16</f>
        <v>Hedvičák Jaroslav</v>
      </c>
      <c r="D16" s="20">
        <v>1</v>
      </c>
      <c r="E16" s="20">
        <f t="shared" si="0"/>
        <v>12</v>
      </c>
      <c r="F16" s="20">
        <v>0</v>
      </c>
      <c r="G16" s="20">
        <v>5</v>
      </c>
      <c r="H16" s="20">
        <v>4</v>
      </c>
      <c r="I16" s="45">
        <v>2</v>
      </c>
      <c r="J16" s="45">
        <f t="shared" si="1"/>
        <v>50</v>
      </c>
      <c r="K16" s="46">
        <v>0</v>
      </c>
    </row>
    <row r="17" spans="1:11" ht="18" customHeight="1">
      <c r="A17" s="17">
        <f>soupiska!C17</f>
        <v>10</v>
      </c>
      <c r="B17" s="18"/>
      <c r="C17" s="19" t="str">
        <f>soupiska!E17</f>
        <v>Krontorád Pavel</v>
      </c>
      <c r="D17" s="20">
        <v>1</v>
      </c>
      <c r="E17" s="20">
        <f t="shared" si="0"/>
        <v>22</v>
      </c>
      <c r="F17" s="20">
        <v>0</v>
      </c>
      <c r="G17" s="20">
        <v>10</v>
      </c>
      <c r="H17" s="20">
        <v>3</v>
      </c>
      <c r="I17" s="45">
        <v>2</v>
      </c>
      <c r="J17" s="45">
        <f t="shared" si="1"/>
        <v>66.7</v>
      </c>
      <c r="K17" s="46">
        <v>0</v>
      </c>
    </row>
    <row r="18" spans="1:11" ht="18" customHeight="1">
      <c r="A18" s="17">
        <f>soupiska!C18</f>
        <v>7</v>
      </c>
      <c r="B18" s="18"/>
      <c r="C18" s="19" t="str">
        <f>soupiska!E18</f>
        <v>Krontorád Vít</v>
      </c>
      <c r="D18" s="20">
        <v>0</v>
      </c>
      <c r="E18" s="20">
        <f t="shared" si="0"/>
      </c>
      <c r="F18" s="20"/>
      <c r="G18" s="20"/>
      <c r="H18" s="20"/>
      <c r="I18" s="45"/>
      <c r="J18" s="45" t="str">
        <f t="shared" si="1"/>
        <v> - </v>
      </c>
      <c r="K18" s="46"/>
    </row>
    <row r="19" spans="1:11" ht="18" customHeight="1">
      <c r="A19" s="17">
        <f>soupiska!C19</f>
        <v>6</v>
      </c>
      <c r="B19" s="18"/>
      <c r="C19" s="19" t="str">
        <f>soupiska!E19</f>
        <v>Krška Josef</v>
      </c>
      <c r="D19" s="20">
        <v>0</v>
      </c>
      <c r="E19" s="20">
        <f t="shared" si="0"/>
      </c>
      <c r="F19" s="20"/>
      <c r="G19" s="20"/>
      <c r="H19" s="20"/>
      <c r="I19" s="45"/>
      <c r="J19" s="45" t="str">
        <f t="shared" si="1"/>
        <v> - </v>
      </c>
      <c r="K19" s="46"/>
    </row>
    <row r="20" spans="1:11" ht="18" customHeight="1">
      <c r="A20" s="17">
        <f>soupiska!C20</f>
        <v>18</v>
      </c>
      <c r="B20" s="18"/>
      <c r="C20" s="19" t="str">
        <f>soupiska!E20</f>
        <v>Maca Radek</v>
      </c>
      <c r="D20" s="20">
        <v>0</v>
      </c>
      <c r="E20" s="20">
        <f t="shared" si="0"/>
      </c>
      <c r="F20" s="20"/>
      <c r="G20" s="20"/>
      <c r="H20" s="20"/>
      <c r="I20" s="45"/>
      <c r="J20" s="45" t="str">
        <f t="shared" si="1"/>
        <v> - </v>
      </c>
      <c r="K20" s="46"/>
    </row>
    <row r="21" spans="1:11" ht="18" customHeight="1">
      <c r="A21" s="21">
        <f>soupiska!C21</f>
        <v>17</v>
      </c>
      <c r="B21" s="18"/>
      <c r="C21" s="19" t="str">
        <f>soupiska!E21</f>
        <v>Müller Tomáš</v>
      </c>
      <c r="D21" s="20">
        <v>0</v>
      </c>
      <c r="E21" s="20">
        <f t="shared" si="0"/>
      </c>
      <c r="F21" s="20"/>
      <c r="G21" s="20"/>
      <c r="H21" s="20"/>
      <c r="I21" s="45"/>
      <c r="J21" s="45" t="str">
        <f t="shared" si="1"/>
        <v> - </v>
      </c>
      <c r="K21" s="46"/>
    </row>
    <row r="22" spans="1:11" ht="18" customHeight="1">
      <c r="A22" s="21">
        <f>soupiska!C22</f>
        <v>17</v>
      </c>
      <c r="B22" s="18"/>
      <c r="C22" s="19" t="str">
        <f>soupiska!E22</f>
        <v>Müller Petr</v>
      </c>
      <c r="D22" s="20">
        <v>0</v>
      </c>
      <c r="E22" s="20">
        <f t="shared" si="0"/>
      </c>
      <c r="F22" s="20"/>
      <c r="G22" s="20"/>
      <c r="H22" s="20"/>
      <c r="I22" s="45"/>
      <c r="J22" s="45" t="str">
        <f t="shared" si="1"/>
        <v> - </v>
      </c>
      <c r="K22" s="46"/>
    </row>
    <row r="23" spans="1:11" ht="18" customHeight="1">
      <c r="A23" s="21">
        <f>soupiska!C23</f>
        <v>16</v>
      </c>
      <c r="B23" s="18"/>
      <c r="C23" s="19" t="str">
        <f>soupiska!E23</f>
        <v>Nepustil Petr</v>
      </c>
      <c r="D23" s="20">
        <v>1</v>
      </c>
      <c r="E23" s="20">
        <f t="shared" si="0"/>
        <v>19</v>
      </c>
      <c r="F23" s="20">
        <v>0</v>
      </c>
      <c r="G23" s="20">
        <v>8</v>
      </c>
      <c r="H23" s="20">
        <v>4</v>
      </c>
      <c r="I23" s="45">
        <v>3</v>
      </c>
      <c r="J23" s="45">
        <f t="shared" si="1"/>
        <v>75</v>
      </c>
      <c r="K23" s="46">
        <v>2</v>
      </c>
    </row>
    <row r="24" spans="1:11" ht="18" customHeight="1">
      <c r="A24" s="21">
        <f>soupiska!C24</f>
        <v>8</v>
      </c>
      <c r="B24" s="18"/>
      <c r="C24" s="19" t="str">
        <f>soupiska!E24</f>
        <v>Petr Martin</v>
      </c>
      <c r="D24" s="20">
        <v>0</v>
      </c>
      <c r="E24" s="20">
        <f t="shared" si="0"/>
      </c>
      <c r="F24" s="20"/>
      <c r="G24" s="20"/>
      <c r="H24" s="20"/>
      <c r="I24" s="45"/>
      <c r="J24" s="45" t="str">
        <f t="shared" si="1"/>
        <v> - </v>
      </c>
      <c r="K24" s="46"/>
    </row>
    <row r="25" spans="1:11" ht="18" customHeight="1">
      <c r="A25" s="17">
        <f>soupiska!C25</f>
        <v>0</v>
      </c>
      <c r="B25" s="18"/>
      <c r="C25" s="19" t="str">
        <f>soupiska!E25</f>
        <v>Teplý Petr</v>
      </c>
      <c r="D25" s="20">
        <v>0</v>
      </c>
      <c r="E25" s="20">
        <f t="shared" si="0"/>
      </c>
      <c r="F25" s="20"/>
      <c r="G25" s="20"/>
      <c r="H25" s="20"/>
      <c r="I25" s="45"/>
      <c r="J25" s="45" t="str">
        <f t="shared" si="1"/>
        <v> - </v>
      </c>
      <c r="K25" s="46"/>
    </row>
    <row r="26" spans="1:11" ht="18" customHeight="1">
      <c r="A26" s="17">
        <f>soupiska!C26</f>
        <v>9</v>
      </c>
      <c r="B26" s="18"/>
      <c r="C26" s="19" t="str">
        <f>soupiska!E26</f>
        <v>Rychtář Jan</v>
      </c>
      <c r="D26" s="20">
        <v>0</v>
      </c>
      <c r="E26" s="20">
        <f t="shared" si="0"/>
      </c>
      <c r="F26" s="20"/>
      <c r="G26" s="20"/>
      <c r="H26" s="20"/>
      <c r="I26" s="45"/>
      <c r="J26" s="45" t="str">
        <f t="shared" si="1"/>
        <v> - </v>
      </c>
      <c r="K26" s="46"/>
    </row>
    <row r="27" spans="1:11" ht="18" customHeight="1">
      <c r="A27" s="17">
        <v>21</v>
      </c>
      <c r="B27" s="18"/>
      <c r="C27" s="19" t="str">
        <f>soupiska!E27</f>
        <v>Slezák Jakub</v>
      </c>
      <c r="D27" s="20">
        <v>1</v>
      </c>
      <c r="E27" s="20">
        <f t="shared" si="0"/>
        <v>8</v>
      </c>
      <c r="F27" s="20">
        <v>0</v>
      </c>
      <c r="G27" s="20">
        <v>2</v>
      </c>
      <c r="H27" s="20">
        <v>6</v>
      </c>
      <c r="I27" s="45">
        <v>4</v>
      </c>
      <c r="J27" s="45">
        <f t="shared" si="1"/>
        <v>66.7</v>
      </c>
      <c r="K27" s="46">
        <v>0</v>
      </c>
    </row>
    <row r="28" spans="1:11" ht="18" customHeight="1">
      <c r="A28" s="17">
        <f>soupiska!C28</f>
        <v>5</v>
      </c>
      <c r="B28" s="18"/>
      <c r="C28" s="19" t="str">
        <f>soupiska!E28</f>
        <v>Straka Tomáš</v>
      </c>
      <c r="D28" s="20">
        <v>0</v>
      </c>
      <c r="E28" s="20">
        <f t="shared" si="0"/>
      </c>
      <c r="F28" s="20"/>
      <c r="G28" s="20"/>
      <c r="H28" s="20"/>
      <c r="I28" s="45"/>
      <c r="J28" s="45" t="str">
        <f t="shared" si="1"/>
        <v> - </v>
      </c>
      <c r="K28" s="46"/>
    </row>
    <row r="29" spans="1:11" ht="18" customHeight="1">
      <c r="A29" s="21">
        <v>22</v>
      </c>
      <c r="B29" s="18"/>
      <c r="C29" s="19" t="str">
        <f>soupiska!E29</f>
        <v>Stríž Rostislav</v>
      </c>
      <c r="D29" s="20">
        <v>0</v>
      </c>
      <c r="E29" s="20">
        <f t="shared" si="0"/>
      </c>
      <c r="F29" s="20"/>
      <c r="G29" s="20"/>
      <c r="H29" s="20"/>
      <c r="I29" s="45"/>
      <c r="J29" s="45" t="str">
        <f t="shared" si="1"/>
        <v> - </v>
      </c>
      <c r="K29" s="46"/>
    </row>
    <row r="30" spans="1:11" ht="18" customHeight="1">
      <c r="A30" s="21">
        <f>soupiska!C30</f>
        <v>0</v>
      </c>
      <c r="B30" s="18"/>
      <c r="C30" s="19" t="str">
        <f>soupiska!E30</f>
        <v>Šulc Michal</v>
      </c>
      <c r="D30" s="20">
        <v>0</v>
      </c>
      <c r="E30" s="20">
        <f t="shared" si="0"/>
      </c>
      <c r="F30" s="20"/>
      <c r="G30" s="20"/>
      <c r="H30" s="20"/>
      <c r="I30" s="45"/>
      <c r="J30" s="45" t="str">
        <f t="shared" si="1"/>
        <v> - </v>
      </c>
      <c r="K30" s="46"/>
    </row>
    <row r="31" spans="1:11" ht="18" customHeight="1" thickBot="1">
      <c r="A31" s="21">
        <f>soupiska!C31</f>
        <v>0</v>
      </c>
      <c r="B31" s="18"/>
      <c r="C31" s="19" t="str">
        <f>soupiska!E31</f>
        <v>Trojan Pavel</v>
      </c>
      <c r="D31" s="20">
        <v>1</v>
      </c>
      <c r="E31" s="20">
        <f>IF(D31=0,"",3*F31+2*G31+I31)</f>
        <v>8</v>
      </c>
      <c r="F31" s="20">
        <v>0</v>
      </c>
      <c r="G31" s="20">
        <v>4</v>
      </c>
      <c r="H31" s="20">
        <v>0</v>
      </c>
      <c r="I31" s="45">
        <v>0</v>
      </c>
      <c r="J31" s="45" t="str">
        <f>IF(AND(H31=0,I31=0)," - ",ROUND(I31*100/H31,1))</f>
        <v> - </v>
      </c>
      <c r="K31" s="46">
        <v>0</v>
      </c>
    </row>
    <row r="32" spans="1:11" ht="18" customHeight="1" thickBot="1" thickTop="1">
      <c r="A32" s="47"/>
      <c r="B32" s="48"/>
      <c r="C32" s="49" t="s">
        <v>96</v>
      </c>
      <c r="D32" s="50">
        <f aca="true" t="shared" si="2" ref="D32:I32">SUM(D11:D31)</f>
        <v>7</v>
      </c>
      <c r="E32" s="50">
        <f t="shared" si="2"/>
        <v>92</v>
      </c>
      <c r="F32" s="50">
        <f t="shared" si="2"/>
        <v>2</v>
      </c>
      <c r="G32" s="50">
        <f t="shared" si="2"/>
        <v>36</v>
      </c>
      <c r="H32" s="50">
        <f t="shared" si="2"/>
        <v>24</v>
      </c>
      <c r="I32" s="51">
        <f t="shared" si="2"/>
        <v>14</v>
      </c>
      <c r="J32" s="61">
        <f>IF(AND(H32,I32)=0,0,IF(H32=0,0,ROUND(I32*100/H32,1)))</f>
        <v>58.3</v>
      </c>
      <c r="K32" s="52">
        <f>SUM(K11:K31)</f>
        <v>3</v>
      </c>
    </row>
    <row r="33" spans="1:11" ht="18" customHeight="1">
      <c r="A33" s="53"/>
      <c r="B33" s="53"/>
      <c r="C33" s="53"/>
      <c r="D33" s="54"/>
      <c r="E33" s="54"/>
      <c r="F33" s="54"/>
      <c r="G33" s="54"/>
      <c r="H33" s="54"/>
      <c r="I33" s="54"/>
      <c r="J33" s="54"/>
      <c r="K33" s="54"/>
    </row>
    <row r="34" spans="1:11" ht="18" customHeight="1">
      <c r="A34" s="55"/>
      <c r="B34" s="55"/>
      <c r="C34" s="55"/>
      <c r="D34" s="56"/>
      <c r="E34" s="56"/>
      <c r="F34" s="56"/>
      <c r="G34" s="56"/>
      <c r="H34" s="56"/>
      <c r="I34" s="56"/>
      <c r="J34" s="56"/>
      <c r="K34" s="56"/>
    </row>
    <row r="35" spans="1:11" ht="18" customHeight="1">
      <c r="A35" s="57"/>
      <c r="B35" s="58"/>
      <c r="C35" s="59" t="s">
        <v>97</v>
      </c>
      <c r="D35" s="60">
        <f>D53</f>
        <v>7</v>
      </c>
      <c r="E35" s="60">
        <f>F35*3+G35*2+I35</f>
        <v>59</v>
      </c>
      <c r="F35" s="60">
        <f>F53</f>
        <v>9</v>
      </c>
      <c r="G35" s="60">
        <f>G53</f>
        <v>16</v>
      </c>
      <c r="H35" s="60">
        <f>H53</f>
        <v>0</v>
      </c>
      <c r="I35" s="61">
        <f>I53</f>
        <v>0</v>
      </c>
      <c r="J35" s="61">
        <f>IF(AND(H35,I35)=0,0,IF(H35=0,0,ROUND(I35*100/H35,1)))</f>
        <v>0</v>
      </c>
      <c r="K35" s="62">
        <f>K53</f>
        <v>18</v>
      </c>
    </row>
    <row r="39" spans="1:11" ht="15">
      <c r="A39" s="33" t="s">
        <v>85</v>
      </c>
      <c r="B39" s="34"/>
      <c r="C39" s="34"/>
      <c r="D39" s="35"/>
      <c r="E39" s="36" t="s">
        <v>86</v>
      </c>
      <c r="F39" s="36" t="s">
        <v>87</v>
      </c>
      <c r="G39" s="36" t="s">
        <v>88</v>
      </c>
      <c r="H39" s="37" t="s">
        <v>89</v>
      </c>
      <c r="I39" s="38"/>
      <c r="J39" s="38"/>
      <c r="K39" s="39" t="s">
        <v>90</v>
      </c>
    </row>
    <row r="40" spans="1:11" ht="15">
      <c r="A40" s="9" t="s">
        <v>32</v>
      </c>
      <c r="B40" s="11"/>
      <c r="C40" s="10" t="s">
        <v>33</v>
      </c>
      <c r="D40" s="12"/>
      <c r="E40" s="12" t="s">
        <v>92</v>
      </c>
      <c r="F40" s="40"/>
      <c r="G40" s="40"/>
      <c r="H40" s="12"/>
      <c r="I40" s="41"/>
      <c r="J40" s="41" t="s">
        <v>95</v>
      </c>
      <c r="K40" s="42"/>
    </row>
    <row r="41" spans="1:11" ht="15">
      <c r="A41" s="13"/>
      <c r="B41" s="15"/>
      <c r="C41" s="14" t="s">
        <v>98</v>
      </c>
      <c r="D41" s="16">
        <v>7</v>
      </c>
      <c r="E41" s="20">
        <f>IF(D41=0,"0",3*F41+2*G41+I41)</f>
        <v>59</v>
      </c>
      <c r="F41" s="16">
        <v>9</v>
      </c>
      <c r="G41" s="16">
        <v>16</v>
      </c>
      <c r="H41" s="16">
        <v>0</v>
      </c>
      <c r="I41" s="43">
        <v>0</v>
      </c>
      <c r="J41" s="43" t="str">
        <f>IF(AND(H41=0,I41=0)," - ",ROUND(I41*100/H41,1))</f>
        <v> - </v>
      </c>
      <c r="K41" s="44">
        <v>18</v>
      </c>
    </row>
    <row r="42" spans="1:11" ht="15">
      <c r="A42" s="17"/>
      <c r="B42" s="18"/>
      <c r="C42" s="19"/>
      <c r="D42" s="20"/>
      <c r="E42" s="20">
        <v>0</v>
      </c>
      <c r="F42" s="20"/>
      <c r="G42" s="20"/>
      <c r="H42" s="20"/>
      <c r="I42" s="45"/>
      <c r="J42" s="45" t="str">
        <f aca="true" t="shared" si="3" ref="J42:J49">IF(AND(H42=0,I42=0)," - ",ROUND(I42*100/H42,1))</f>
        <v> - </v>
      </c>
      <c r="K42" s="46"/>
    </row>
    <row r="43" spans="1:11" ht="15">
      <c r="A43" s="21"/>
      <c r="B43" s="18"/>
      <c r="C43" s="19"/>
      <c r="D43" s="20"/>
      <c r="E43" s="20" t="str">
        <f aca="true" t="shared" si="4" ref="E43:E49">IF(D43=0,"0",3*F43+2*G43+I43)</f>
        <v>0</v>
      </c>
      <c r="F43" s="20"/>
      <c r="G43" s="20"/>
      <c r="H43" s="20"/>
      <c r="I43" s="45"/>
      <c r="J43" s="45" t="str">
        <f t="shared" si="3"/>
        <v> - </v>
      </c>
      <c r="K43" s="46"/>
    </row>
    <row r="44" spans="1:11" ht="15">
      <c r="A44" s="21"/>
      <c r="B44" s="18"/>
      <c r="C44" s="18"/>
      <c r="D44" s="20"/>
      <c r="E44" s="20" t="str">
        <f>IF(D44=0,"0",3*F44+2*G44+I44)</f>
        <v>0</v>
      </c>
      <c r="F44" s="20"/>
      <c r="G44" s="20"/>
      <c r="H44" s="20"/>
      <c r="I44" s="45"/>
      <c r="J44" s="45" t="str">
        <f>IF(AND(H44=0,I44=0)," - ",ROUND(I44*100/H44,1))</f>
        <v> - </v>
      </c>
      <c r="K44" s="46"/>
    </row>
    <row r="45" spans="1:11" ht="15">
      <c r="A45" s="21"/>
      <c r="B45" s="18"/>
      <c r="C45" s="19"/>
      <c r="D45" s="20"/>
      <c r="E45" s="20" t="str">
        <f t="shared" si="4"/>
        <v>0</v>
      </c>
      <c r="F45" s="20"/>
      <c r="G45" s="20"/>
      <c r="H45" s="20"/>
      <c r="I45" s="45"/>
      <c r="J45" s="45" t="str">
        <f t="shared" si="3"/>
        <v> - </v>
      </c>
      <c r="K45" s="46"/>
    </row>
    <row r="46" spans="1:11" ht="15">
      <c r="A46" s="21"/>
      <c r="B46" s="18"/>
      <c r="C46" s="19"/>
      <c r="D46" s="20"/>
      <c r="E46" s="20" t="str">
        <f t="shared" si="4"/>
        <v>0</v>
      </c>
      <c r="F46" s="20"/>
      <c r="G46" s="20"/>
      <c r="H46" s="20"/>
      <c r="I46" s="45"/>
      <c r="J46" s="45" t="str">
        <f t="shared" si="3"/>
        <v> - </v>
      </c>
      <c r="K46" s="46"/>
    </row>
    <row r="47" spans="1:11" ht="15">
      <c r="A47" s="21"/>
      <c r="B47" s="18"/>
      <c r="C47" s="19"/>
      <c r="D47" s="20"/>
      <c r="E47" s="20" t="str">
        <f t="shared" si="4"/>
        <v>0</v>
      </c>
      <c r="F47" s="20"/>
      <c r="G47" s="20"/>
      <c r="H47" s="20"/>
      <c r="I47" s="45"/>
      <c r="J47" s="45" t="str">
        <f t="shared" si="3"/>
        <v> - </v>
      </c>
      <c r="K47" s="46"/>
    </row>
    <row r="48" spans="1:11" ht="15">
      <c r="A48" s="21"/>
      <c r="B48" s="18"/>
      <c r="C48" s="19"/>
      <c r="D48" s="20"/>
      <c r="E48" s="20" t="str">
        <f t="shared" si="4"/>
        <v>0</v>
      </c>
      <c r="F48" s="20"/>
      <c r="G48" s="20"/>
      <c r="H48" s="20"/>
      <c r="I48" s="45"/>
      <c r="J48" s="45" t="str">
        <f t="shared" si="3"/>
        <v> - </v>
      </c>
      <c r="K48" s="46"/>
    </row>
    <row r="49" spans="1:11" ht="15">
      <c r="A49" s="21"/>
      <c r="B49" s="18"/>
      <c r="C49" s="19"/>
      <c r="D49" s="20"/>
      <c r="E49" s="20" t="str">
        <f t="shared" si="4"/>
        <v>0</v>
      </c>
      <c r="F49" s="20"/>
      <c r="G49" s="20"/>
      <c r="H49" s="20"/>
      <c r="I49" s="45"/>
      <c r="J49" s="45" t="str">
        <f t="shared" si="3"/>
        <v> - </v>
      </c>
      <c r="K49" s="46"/>
    </row>
    <row r="50" spans="1:11" ht="15">
      <c r="A50" s="21"/>
      <c r="B50" s="18"/>
      <c r="C50" s="19"/>
      <c r="D50" s="20"/>
      <c r="E50" s="20"/>
      <c r="F50" s="20"/>
      <c r="G50" s="20"/>
      <c r="H50" s="20"/>
      <c r="I50" s="45"/>
      <c r="J50" s="45" t="str">
        <f>IF(AND(H50=0,I50=0)," - ",ROUND(I50*100/H50,1))</f>
        <v> - </v>
      </c>
      <c r="K50" s="46"/>
    </row>
    <row r="51" spans="1:11" ht="15">
      <c r="A51" s="21"/>
      <c r="B51" s="18"/>
      <c r="C51" s="19"/>
      <c r="D51" s="20"/>
      <c r="E51" s="20"/>
      <c r="F51" s="20"/>
      <c r="G51" s="20"/>
      <c r="H51" s="20"/>
      <c r="I51" s="45"/>
      <c r="J51" s="45" t="str">
        <f>IF(AND(H51=0,I51=0)," - ",ROUND(I51*100/H51,1))</f>
        <v> - </v>
      </c>
      <c r="K51" s="46"/>
    </row>
    <row r="52" spans="1:11" ht="15">
      <c r="A52" s="17"/>
      <c r="B52" s="18"/>
      <c r="C52" s="19"/>
      <c r="D52" s="20"/>
      <c r="E52" s="20"/>
      <c r="F52" s="20"/>
      <c r="G52" s="20"/>
      <c r="H52" s="20"/>
      <c r="I52" s="45"/>
      <c r="J52" s="45" t="str">
        <f>IF(AND(H52=0,I52=0)," - ",ROUND(I52*100/H52,1))</f>
        <v> - </v>
      </c>
      <c r="K52" s="46"/>
    </row>
    <row r="53" spans="1:11" ht="18">
      <c r="A53" s="47"/>
      <c r="B53" s="48"/>
      <c r="C53" s="49" t="s">
        <v>96</v>
      </c>
      <c r="D53" s="50">
        <f aca="true" t="shared" si="5" ref="D53:I53">SUM(D41:D52)</f>
        <v>7</v>
      </c>
      <c r="E53" s="50">
        <f t="shared" si="5"/>
        <v>59</v>
      </c>
      <c r="F53" s="50">
        <f t="shared" si="5"/>
        <v>9</v>
      </c>
      <c r="G53" s="50">
        <f t="shared" si="5"/>
        <v>16</v>
      </c>
      <c r="H53" s="50">
        <f t="shared" si="5"/>
        <v>0</v>
      </c>
      <c r="I53" s="51">
        <f t="shared" si="5"/>
        <v>0</v>
      </c>
      <c r="J53" s="51" t="e">
        <f>IF(H53="0","0",ROUND(I53*100/H53,1))</f>
        <v>#DIV/0!</v>
      </c>
      <c r="K53" s="52">
        <f>SUM(K41:K52)</f>
        <v>18</v>
      </c>
    </row>
  </sheetData>
  <sheetProtection/>
  <printOptions/>
  <pageMargins left="0.7875" right="0.7875" top="0.9840277777777778" bottom="0.9840277777777778" header="0.5118055555555556" footer="0.5118055555555556"/>
  <pageSetup fitToHeight="1" fitToWidth="1"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K53"/>
  <sheetViews>
    <sheetView showGridLines="0" zoomScale="75" zoomScaleNormal="75" zoomScalePageLayoutView="0" workbookViewId="0" topLeftCell="A1">
      <selection activeCell="J15" sqref="J15"/>
    </sheetView>
  </sheetViews>
  <sheetFormatPr defaultColWidth="8.8984375" defaultRowHeight="15.75"/>
  <cols>
    <col min="1" max="1" width="6.19921875" style="22" customWidth="1"/>
    <col min="2" max="2" width="1.8984375" style="22" customWidth="1"/>
    <col min="3" max="3" width="16.69921875" style="22" customWidth="1"/>
    <col min="4" max="4" width="5.296875" style="22" customWidth="1"/>
    <col min="5" max="5" width="8" style="22" customWidth="1"/>
    <col min="6" max="6" width="8.796875" style="22" customWidth="1"/>
    <col min="7" max="7" width="8.8984375" style="22" customWidth="1"/>
    <col min="8" max="8" width="6.09765625" style="22" customWidth="1"/>
    <col min="9" max="9" width="10.296875" style="22" customWidth="1"/>
    <col min="10" max="10" width="5.796875" style="22" customWidth="1"/>
    <col min="11" max="11" width="6.8984375" style="22" customWidth="1"/>
    <col min="12" max="16384" width="8.8984375" style="22" customWidth="1"/>
  </cols>
  <sheetData>
    <row r="1" ht="15">
      <c r="J1" s="23"/>
    </row>
    <row r="2" spans="1:8" ht="15">
      <c r="A2" s="22" t="s">
        <v>76</v>
      </c>
      <c r="D2" s="22">
        <f>rozpis!D8</f>
        <v>279</v>
      </c>
      <c r="F2" s="22" t="s">
        <v>77</v>
      </c>
      <c r="H2" s="22">
        <v>5</v>
      </c>
    </row>
    <row r="4" spans="1:9" ht="23.25">
      <c r="A4" s="24" t="s">
        <v>78</v>
      </c>
      <c r="E4" s="24" t="str">
        <f>rozpis!F8</f>
        <v>venku</v>
      </c>
      <c r="G4" s="24" t="s">
        <v>79</v>
      </c>
      <c r="I4" s="25">
        <f>rozpis!E8</f>
        <v>40846</v>
      </c>
    </row>
    <row r="5" spans="1:10" ht="30">
      <c r="A5" s="75" t="s">
        <v>80</v>
      </c>
      <c r="B5" s="27"/>
      <c r="C5" s="27" t="str">
        <f>rozpis!H8</f>
        <v>BK Pardubice B </v>
      </c>
      <c r="F5" s="27"/>
      <c r="G5" s="28">
        <f>E32</f>
        <v>82</v>
      </c>
      <c r="H5" s="28" t="s">
        <v>81</v>
      </c>
      <c r="I5" s="28">
        <f>E35</f>
        <v>45</v>
      </c>
      <c r="J5" s="27"/>
    </row>
    <row r="6" spans="1:10" ht="30">
      <c r="A6" s="29">
        <f>IF(G5&gt;I5,1,0)</f>
        <v>1</v>
      </c>
      <c r="B6" s="27"/>
      <c r="C6" s="29">
        <f>IF(I5&gt;G5,1,0)</f>
        <v>0</v>
      </c>
      <c r="F6" s="30" t="s">
        <v>82</v>
      </c>
      <c r="G6" s="31">
        <v>37</v>
      </c>
      <c r="H6" s="31" t="s">
        <v>81</v>
      </c>
      <c r="I6" s="31">
        <v>33</v>
      </c>
      <c r="J6" s="32" t="s">
        <v>83</v>
      </c>
    </row>
    <row r="7" spans="1:4" ht="15">
      <c r="A7" s="22" t="s">
        <v>84</v>
      </c>
      <c r="C7" s="22" t="str">
        <f>rozpis!I8</f>
        <v>Punčochář</v>
      </c>
      <c r="D7" s="22" t="str">
        <f>rozpis!J8</f>
        <v>Lang</v>
      </c>
    </row>
    <row r="9" spans="1:11" ht="18" customHeight="1">
      <c r="A9" s="33" t="s">
        <v>85</v>
      </c>
      <c r="B9" s="34"/>
      <c r="C9" s="34"/>
      <c r="D9" s="35"/>
      <c r="E9" s="36" t="s">
        <v>86</v>
      </c>
      <c r="F9" s="36" t="s">
        <v>87</v>
      </c>
      <c r="G9" s="36" t="s">
        <v>88</v>
      </c>
      <c r="H9" s="37" t="s">
        <v>89</v>
      </c>
      <c r="I9" s="38"/>
      <c r="J9" s="38"/>
      <c r="K9" s="39" t="s">
        <v>90</v>
      </c>
    </row>
    <row r="10" spans="1:11" ht="18" customHeight="1">
      <c r="A10" s="9" t="s">
        <v>32</v>
      </c>
      <c r="B10" s="11"/>
      <c r="C10" s="10" t="s">
        <v>33</v>
      </c>
      <c r="D10" s="12" t="s">
        <v>91</v>
      </c>
      <c r="E10" s="12" t="s">
        <v>92</v>
      </c>
      <c r="F10" s="40"/>
      <c r="G10" s="40"/>
      <c r="H10" s="12" t="s">
        <v>93</v>
      </c>
      <c r="I10" s="41" t="s">
        <v>94</v>
      </c>
      <c r="J10" s="41" t="s">
        <v>95</v>
      </c>
      <c r="K10" s="42" t="s">
        <v>92</v>
      </c>
    </row>
    <row r="11" spans="1:11" ht="18" customHeight="1">
      <c r="A11" s="13">
        <f>soupiska!C11</f>
        <v>12</v>
      </c>
      <c r="B11" s="15"/>
      <c r="C11" s="14" t="str">
        <f>soupiska!E11</f>
        <v>Čechovský Marek</v>
      </c>
      <c r="D11" s="16">
        <v>0</v>
      </c>
      <c r="E11" s="16">
        <f>IF(D11=0,"",3*F11+2*G11+I11)</f>
      </c>
      <c r="F11" s="16"/>
      <c r="G11" s="16"/>
      <c r="H11" s="16"/>
      <c r="I11" s="43"/>
      <c r="J11" s="43" t="str">
        <f>IF(AND(H11=0,I11=0)," - ",ROUND(I11*100/H11,1))</f>
        <v> - </v>
      </c>
      <c r="K11" s="44"/>
    </row>
    <row r="12" spans="1:11" ht="18" customHeight="1">
      <c r="A12" s="21">
        <f>soupiska!C12</f>
        <v>0</v>
      </c>
      <c r="B12" s="18"/>
      <c r="C12" s="19" t="str">
        <f>soupiska!E12</f>
        <v>Dostál Radek</v>
      </c>
      <c r="D12" s="20">
        <v>0</v>
      </c>
      <c r="E12" s="20">
        <f>IF(D12=0,"",3*F12+2*G12+I12)</f>
      </c>
      <c r="F12" s="20"/>
      <c r="G12" s="20"/>
      <c r="H12" s="20"/>
      <c r="I12" s="45"/>
      <c r="J12" s="45" t="str">
        <f>IF(AND(H12=0,I12=0)," - ",ROUND(I12*100/H12,1))</f>
        <v> - </v>
      </c>
      <c r="K12" s="46"/>
    </row>
    <row r="13" spans="1:11" ht="18" customHeight="1">
      <c r="A13" s="21">
        <f>soupiska!C13</f>
        <v>14</v>
      </c>
      <c r="B13" s="18"/>
      <c r="C13" s="19" t="str">
        <f>soupiska!E13</f>
        <v>Ducháček Ludvík</v>
      </c>
      <c r="D13" s="20">
        <v>0</v>
      </c>
      <c r="E13" s="20">
        <f aca="true" t="shared" si="0" ref="E13:E30">IF(D13=0,"",3*F13+2*G13+I13)</f>
      </c>
      <c r="F13" s="20"/>
      <c r="G13" s="20"/>
      <c r="H13" s="20"/>
      <c r="I13" s="45"/>
      <c r="J13" s="45" t="str">
        <f aca="true" t="shared" si="1" ref="J13:J30">IF(AND(H13=0,I13=0)," - ",ROUND(I13*100/H13,1))</f>
        <v> - </v>
      </c>
      <c r="K13" s="46"/>
    </row>
    <row r="14" spans="1:11" ht="18" customHeight="1">
      <c r="A14" s="17">
        <f>soupiska!C14</f>
        <v>20</v>
      </c>
      <c r="B14" s="18"/>
      <c r="C14" s="19" t="str">
        <f>soupiska!E14</f>
        <v>Dvořák Milan</v>
      </c>
      <c r="D14" s="20">
        <v>0</v>
      </c>
      <c r="E14" s="20">
        <f t="shared" si="0"/>
      </c>
      <c r="F14" s="20"/>
      <c r="G14" s="20"/>
      <c r="H14" s="20"/>
      <c r="I14" s="45"/>
      <c r="J14" s="45" t="str">
        <f t="shared" si="1"/>
        <v> - </v>
      </c>
      <c r="K14" s="46"/>
    </row>
    <row r="15" spans="1:11" ht="18" customHeight="1">
      <c r="A15" s="17">
        <f>soupiska!C15</f>
        <v>4</v>
      </c>
      <c r="B15" s="18"/>
      <c r="C15" s="19" t="str">
        <f>soupiska!E15</f>
        <v>Fiksa Ondřej</v>
      </c>
      <c r="D15" s="20">
        <v>1</v>
      </c>
      <c r="E15" s="20">
        <f>IF(D15=0,"",3*F15+2*G15+I15)</f>
        <v>15</v>
      </c>
      <c r="F15" s="20">
        <v>0</v>
      </c>
      <c r="G15" s="20">
        <v>6</v>
      </c>
      <c r="H15" s="20">
        <v>6</v>
      </c>
      <c r="I15" s="45">
        <v>3</v>
      </c>
      <c r="J15" s="45">
        <f>IF(AND(H15=0,I15=0)," - ",ROUND(I15*100/H15,1))</f>
        <v>50</v>
      </c>
      <c r="K15" s="46">
        <v>2</v>
      </c>
    </row>
    <row r="16" spans="1:11" ht="18" customHeight="1">
      <c r="A16" s="17">
        <f>soupiska!C16</f>
        <v>15</v>
      </c>
      <c r="B16" s="18"/>
      <c r="C16" s="19" t="str">
        <f>soupiska!E16</f>
        <v>Hedvičák Jaroslav</v>
      </c>
      <c r="D16" s="20">
        <v>1</v>
      </c>
      <c r="E16" s="20">
        <f t="shared" si="0"/>
        <v>19</v>
      </c>
      <c r="F16" s="20">
        <v>3</v>
      </c>
      <c r="G16" s="20">
        <v>5</v>
      </c>
      <c r="H16" s="20">
        <v>1</v>
      </c>
      <c r="I16" s="45">
        <v>0</v>
      </c>
      <c r="J16" s="45">
        <f t="shared" si="1"/>
        <v>0</v>
      </c>
      <c r="K16" s="46">
        <v>0</v>
      </c>
    </row>
    <row r="17" spans="1:11" ht="18" customHeight="1">
      <c r="A17" s="17">
        <f>soupiska!C17</f>
        <v>10</v>
      </c>
      <c r="B17" s="18"/>
      <c r="C17" s="19" t="str">
        <f>soupiska!E17</f>
        <v>Krontorád Pavel</v>
      </c>
      <c r="D17" s="20">
        <v>1</v>
      </c>
      <c r="E17" s="20">
        <f t="shared" si="0"/>
        <v>10</v>
      </c>
      <c r="F17" s="20">
        <v>0</v>
      </c>
      <c r="G17" s="20">
        <v>5</v>
      </c>
      <c r="H17" s="20">
        <v>0</v>
      </c>
      <c r="I17" s="45">
        <v>0</v>
      </c>
      <c r="J17" s="45" t="str">
        <f t="shared" si="1"/>
        <v> - </v>
      </c>
      <c r="K17" s="46">
        <v>0</v>
      </c>
    </row>
    <row r="18" spans="1:11" ht="18" customHeight="1">
      <c r="A18" s="17">
        <f>soupiska!C18</f>
        <v>7</v>
      </c>
      <c r="B18" s="18"/>
      <c r="C18" s="19" t="str">
        <f>soupiska!E18</f>
        <v>Krontorád Vít</v>
      </c>
      <c r="D18" s="20">
        <v>1</v>
      </c>
      <c r="E18" s="20">
        <f t="shared" si="0"/>
        <v>18</v>
      </c>
      <c r="F18" s="20">
        <v>2</v>
      </c>
      <c r="G18" s="20">
        <v>6</v>
      </c>
      <c r="H18" s="20">
        <v>2</v>
      </c>
      <c r="I18" s="45">
        <v>0</v>
      </c>
      <c r="J18" s="45">
        <f t="shared" si="1"/>
        <v>0</v>
      </c>
      <c r="K18" s="46">
        <v>3</v>
      </c>
    </row>
    <row r="19" spans="1:11" ht="18" customHeight="1">
      <c r="A19" s="17">
        <f>soupiska!C19</f>
        <v>6</v>
      </c>
      <c r="B19" s="18"/>
      <c r="C19" s="19" t="str">
        <f>soupiska!E19</f>
        <v>Krška Josef</v>
      </c>
      <c r="D19" s="20">
        <v>0</v>
      </c>
      <c r="E19" s="20">
        <f t="shared" si="0"/>
      </c>
      <c r="F19" s="20"/>
      <c r="G19" s="20"/>
      <c r="H19" s="20"/>
      <c r="I19" s="45"/>
      <c r="J19" s="45" t="str">
        <f t="shared" si="1"/>
        <v> - </v>
      </c>
      <c r="K19" s="46"/>
    </row>
    <row r="20" spans="1:11" ht="18" customHeight="1">
      <c r="A20" s="17">
        <f>soupiska!C20</f>
        <v>18</v>
      </c>
      <c r="B20" s="18"/>
      <c r="C20" s="19" t="str">
        <f>soupiska!E20</f>
        <v>Maca Radek</v>
      </c>
      <c r="D20" s="20">
        <v>0</v>
      </c>
      <c r="E20" s="20">
        <f t="shared" si="0"/>
      </c>
      <c r="F20" s="20"/>
      <c r="G20" s="20"/>
      <c r="H20" s="20"/>
      <c r="I20" s="45"/>
      <c r="J20" s="45" t="str">
        <f t="shared" si="1"/>
        <v> - </v>
      </c>
      <c r="K20" s="46"/>
    </row>
    <row r="21" spans="1:11" ht="18" customHeight="1">
      <c r="A21" s="21">
        <f>soupiska!C21</f>
        <v>17</v>
      </c>
      <c r="B21" s="18"/>
      <c r="C21" s="19" t="str">
        <f>soupiska!E21</f>
        <v>Müller Tomáš</v>
      </c>
      <c r="D21" s="20">
        <v>0</v>
      </c>
      <c r="E21" s="20">
        <f t="shared" si="0"/>
      </c>
      <c r="F21" s="20"/>
      <c r="G21" s="20"/>
      <c r="H21" s="20"/>
      <c r="I21" s="45"/>
      <c r="J21" s="45" t="str">
        <f t="shared" si="1"/>
        <v> - </v>
      </c>
      <c r="K21" s="46"/>
    </row>
    <row r="22" spans="1:11" ht="18" customHeight="1">
      <c r="A22" s="21">
        <f>soupiska!C22</f>
        <v>17</v>
      </c>
      <c r="B22" s="18"/>
      <c r="C22" s="19" t="str">
        <f>soupiska!E22</f>
        <v>Müller Petr</v>
      </c>
      <c r="D22" s="20">
        <v>0</v>
      </c>
      <c r="E22" s="20">
        <f t="shared" si="0"/>
      </c>
      <c r="F22" s="20"/>
      <c r="G22" s="20"/>
      <c r="H22" s="20"/>
      <c r="I22" s="45"/>
      <c r="J22" s="45" t="str">
        <f t="shared" si="1"/>
        <v> - </v>
      </c>
      <c r="K22" s="46"/>
    </row>
    <row r="23" spans="1:11" ht="18" customHeight="1">
      <c r="A23" s="21">
        <f>soupiska!C23</f>
        <v>16</v>
      </c>
      <c r="B23" s="18"/>
      <c r="C23" s="19" t="str">
        <f>soupiska!E23</f>
        <v>Nepustil Petr</v>
      </c>
      <c r="D23" s="20">
        <v>1</v>
      </c>
      <c r="E23" s="20">
        <f t="shared" si="0"/>
        <v>10</v>
      </c>
      <c r="F23" s="20">
        <v>1</v>
      </c>
      <c r="G23" s="20">
        <v>3</v>
      </c>
      <c r="H23" s="20">
        <v>2</v>
      </c>
      <c r="I23" s="45">
        <v>1</v>
      </c>
      <c r="J23" s="45">
        <f t="shared" si="1"/>
        <v>50</v>
      </c>
      <c r="K23" s="46">
        <v>1</v>
      </c>
    </row>
    <row r="24" spans="1:11" ht="18" customHeight="1">
      <c r="A24" s="21">
        <f>soupiska!C24</f>
        <v>8</v>
      </c>
      <c r="B24" s="18"/>
      <c r="C24" s="19" t="str">
        <f>soupiska!E24</f>
        <v>Petr Martin</v>
      </c>
      <c r="D24" s="20">
        <v>0</v>
      </c>
      <c r="E24" s="20">
        <f t="shared" si="0"/>
      </c>
      <c r="F24" s="20"/>
      <c r="G24" s="20"/>
      <c r="H24" s="20"/>
      <c r="I24" s="45"/>
      <c r="J24" s="45" t="str">
        <f t="shared" si="1"/>
        <v> - </v>
      </c>
      <c r="K24" s="46"/>
    </row>
    <row r="25" spans="1:11" ht="18" customHeight="1">
      <c r="A25" s="17">
        <f>soupiska!C25</f>
        <v>0</v>
      </c>
      <c r="B25" s="18"/>
      <c r="C25" s="19" t="str">
        <f>soupiska!E25</f>
        <v>Teplý Petr</v>
      </c>
      <c r="D25" s="20">
        <v>0</v>
      </c>
      <c r="E25" s="20">
        <f t="shared" si="0"/>
      </c>
      <c r="F25" s="20"/>
      <c r="G25" s="20"/>
      <c r="H25" s="20"/>
      <c r="I25" s="45"/>
      <c r="J25" s="45" t="str">
        <f t="shared" si="1"/>
        <v> - </v>
      </c>
      <c r="K25" s="46"/>
    </row>
    <row r="26" spans="1:11" ht="18" customHeight="1">
      <c r="A26" s="17">
        <f>soupiska!C26</f>
        <v>9</v>
      </c>
      <c r="B26" s="18"/>
      <c r="C26" s="19" t="str">
        <f>soupiska!E26</f>
        <v>Rychtář Jan</v>
      </c>
      <c r="D26" s="20">
        <v>0</v>
      </c>
      <c r="E26" s="20">
        <f t="shared" si="0"/>
      </c>
      <c r="F26" s="20"/>
      <c r="G26" s="20"/>
      <c r="H26" s="20"/>
      <c r="I26" s="45"/>
      <c r="J26" s="45" t="str">
        <f t="shared" si="1"/>
        <v> - </v>
      </c>
      <c r="K26" s="46"/>
    </row>
    <row r="27" spans="1:11" ht="18" customHeight="1">
      <c r="A27" s="17">
        <f>soupiska!C27</f>
        <v>14</v>
      </c>
      <c r="B27" s="18"/>
      <c r="C27" s="19" t="str">
        <f>soupiska!E27</f>
        <v>Slezák Jakub</v>
      </c>
      <c r="D27" s="20">
        <v>1</v>
      </c>
      <c r="E27" s="20">
        <f t="shared" si="0"/>
        <v>10</v>
      </c>
      <c r="F27" s="20">
        <v>0</v>
      </c>
      <c r="G27" s="20">
        <v>5</v>
      </c>
      <c r="H27" s="20">
        <v>0</v>
      </c>
      <c r="I27" s="45">
        <v>0</v>
      </c>
      <c r="J27" s="45" t="str">
        <f t="shared" si="1"/>
        <v> - </v>
      </c>
      <c r="K27" s="46">
        <v>4</v>
      </c>
    </row>
    <row r="28" spans="1:11" ht="18" customHeight="1">
      <c r="A28" s="17">
        <f>soupiska!C28</f>
        <v>5</v>
      </c>
      <c r="B28" s="18"/>
      <c r="C28" s="19" t="str">
        <f>soupiska!E28</f>
        <v>Straka Tomáš</v>
      </c>
      <c r="D28" s="20">
        <v>0</v>
      </c>
      <c r="E28" s="20">
        <f t="shared" si="0"/>
      </c>
      <c r="F28" s="20"/>
      <c r="G28" s="20"/>
      <c r="H28" s="20"/>
      <c r="I28" s="45"/>
      <c r="J28" s="45" t="str">
        <f t="shared" si="1"/>
        <v> - </v>
      </c>
      <c r="K28" s="46"/>
    </row>
    <row r="29" spans="1:11" ht="18" customHeight="1">
      <c r="A29" s="21">
        <f>soupiska!C29</f>
        <v>21</v>
      </c>
      <c r="B29" s="18"/>
      <c r="C29" s="19" t="str">
        <f>soupiska!E29</f>
        <v>Stríž Rostislav</v>
      </c>
      <c r="D29" s="20">
        <v>0</v>
      </c>
      <c r="E29" s="20">
        <f t="shared" si="0"/>
      </c>
      <c r="F29" s="20"/>
      <c r="G29" s="20"/>
      <c r="H29" s="20"/>
      <c r="I29" s="45"/>
      <c r="J29" s="45" t="str">
        <f t="shared" si="1"/>
        <v> - </v>
      </c>
      <c r="K29" s="46"/>
    </row>
    <row r="30" spans="1:11" ht="18" customHeight="1">
      <c r="A30" s="21">
        <f>soupiska!C30</f>
        <v>0</v>
      </c>
      <c r="B30" s="18"/>
      <c r="C30" s="19" t="str">
        <f>soupiska!E30</f>
        <v>Šulc Michal</v>
      </c>
      <c r="D30" s="20">
        <v>0</v>
      </c>
      <c r="E30" s="20">
        <f t="shared" si="0"/>
      </c>
      <c r="F30" s="20"/>
      <c r="G30" s="20"/>
      <c r="H30" s="20"/>
      <c r="I30" s="45"/>
      <c r="J30" s="45" t="str">
        <f t="shared" si="1"/>
        <v> - </v>
      </c>
      <c r="K30" s="46"/>
    </row>
    <row r="31" spans="1:11" ht="18" customHeight="1">
      <c r="A31" s="21">
        <f>soupiska!C31</f>
        <v>0</v>
      </c>
      <c r="B31" s="18"/>
      <c r="C31" s="19" t="str">
        <f>soupiska!E31</f>
        <v>Trojan Pavel</v>
      </c>
      <c r="D31" s="20">
        <v>0</v>
      </c>
      <c r="E31" s="20">
        <f>IF(D31=0,"",3*F31+2*G31+I31)</f>
      </c>
      <c r="F31" s="20"/>
      <c r="G31" s="20"/>
      <c r="H31" s="20"/>
      <c r="I31" s="45"/>
      <c r="J31" s="45" t="str">
        <f>IF(AND(H31=0,I31=0)," - ",ROUND(I31*100/H31,1))</f>
        <v> - </v>
      </c>
      <c r="K31" s="46"/>
    </row>
    <row r="32" spans="1:11" ht="18" customHeight="1">
      <c r="A32" s="47"/>
      <c r="B32" s="48"/>
      <c r="C32" s="49" t="s">
        <v>96</v>
      </c>
      <c r="D32" s="50">
        <f aca="true" t="shared" si="2" ref="D32:I32">SUM(D11:D31)</f>
        <v>6</v>
      </c>
      <c r="E32" s="50">
        <f t="shared" si="2"/>
        <v>82</v>
      </c>
      <c r="F32" s="50">
        <f t="shared" si="2"/>
        <v>6</v>
      </c>
      <c r="G32" s="50">
        <f t="shared" si="2"/>
        <v>30</v>
      </c>
      <c r="H32" s="50">
        <f t="shared" si="2"/>
        <v>11</v>
      </c>
      <c r="I32" s="51">
        <f t="shared" si="2"/>
        <v>4</v>
      </c>
      <c r="J32" s="51">
        <f>IF(H32="0","0",ROUND(I32*100/H32,1))</f>
        <v>36.4</v>
      </c>
      <c r="K32" s="52">
        <f>SUM(K11:K31)</f>
        <v>10</v>
      </c>
    </row>
    <row r="33" spans="1:11" ht="18" customHeight="1">
      <c r="A33" s="53"/>
      <c r="B33" s="53"/>
      <c r="C33" s="53"/>
      <c r="D33" s="54"/>
      <c r="E33" s="54"/>
      <c r="F33" s="54"/>
      <c r="G33" s="54"/>
      <c r="H33" s="54"/>
      <c r="I33" s="54"/>
      <c r="J33" s="54"/>
      <c r="K33" s="54"/>
    </row>
    <row r="34" spans="1:11" ht="18" customHeight="1">
      <c r="A34" s="55"/>
      <c r="B34" s="55"/>
      <c r="C34" s="55"/>
      <c r="D34" s="56"/>
      <c r="E34" s="56"/>
      <c r="F34" s="56"/>
      <c r="G34" s="56"/>
      <c r="H34" s="56"/>
      <c r="I34" s="56"/>
      <c r="J34" s="56"/>
      <c r="K34" s="56"/>
    </row>
    <row r="35" spans="1:11" ht="18" customHeight="1">
      <c r="A35" s="57"/>
      <c r="B35" s="58"/>
      <c r="C35" s="59" t="s">
        <v>97</v>
      </c>
      <c r="D35" s="60">
        <f>D53</f>
        <v>7</v>
      </c>
      <c r="E35" s="60">
        <f>F35*3+G35*2+I35</f>
        <v>45</v>
      </c>
      <c r="F35" s="60">
        <f>F53</f>
        <v>5</v>
      </c>
      <c r="G35" s="60">
        <f>G53</f>
        <v>12</v>
      </c>
      <c r="H35" s="60">
        <f>H53</f>
        <v>9</v>
      </c>
      <c r="I35" s="61">
        <f>I53</f>
        <v>6</v>
      </c>
      <c r="J35" s="61">
        <f>IF(H35="0","0",ROUND(I35*100/H35,1))</f>
        <v>66.7</v>
      </c>
      <c r="K35" s="62">
        <f>K53</f>
        <v>18</v>
      </c>
    </row>
    <row r="39" spans="1:11" ht="15">
      <c r="A39" s="33" t="s">
        <v>85</v>
      </c>
      <c r="B39" s="34"/>
      <c r="C39" s="34"/>
      <c r="D39" s="35"/>
      <c r="E39" s="36" t="s">
        <v>86</v>
      </c>
      <c r="F39" s="36" t="s">
        <v>87</v>
      </c>
      <c r="G39" s="36" t="s">
        <v>88</v>
      </c>
      <c r="H39" s="37" t="s">
        <v>89</v>
      </c>
      <c r="I39" s="38"/>
      <c r="J39" s="38"/>
      <c r="K39" s="39" t="s">
        <v>90</v>
      </c>
    </row>
    <row r="40" spans="1:11" ht="15">
      <c r="A40" s="9" t="s">
        <v>32</v>
      </c>
      <c r="B40" s="11"/>
      <c r="C40" s="10" t="s">
        <v>33</v>
      </c>
      <c r="D40" s="12"/>
      <c r="E40" s="12" t="s">
        <v>92</v>
      </c>
      <c r="F40" s="40"/>
      <c r="G40" s="40"/>
      <c r="H40" s="12"/>
      <c r="I40" s="41"/>
      <c r="J40" s="41" t="s">
        <v>95</v>
      </c>
      <c r="K40" s="42"/>
    </row>
    <row r="41" spans="1:11" ht="15">
      <c r="A41" s="13"/>
      <c r="B41" s="15"/>
      <c r="C41" s="14" t="s">
        <v>98</v>
      </c>
      <c r="D41" s="16">
        <v>7</v>
      </c>
      <c r="E41" s="20">
        <f>IF(D41=0,"0",3*F41+2*G41+I41)</f>
        <v>45</v>
      </c>
      <c r="F41" s="16">
        <v>5</v>
      </c>
      <c r="G41" s="16">
        <v>12</v>
      </c>
      <c r="H41" s="16">
        <v>9</v>
      </c>
      <c r="I41" s="43">
        <v>6</v>
      </c>
      <c r="J41" s="43">
        <f>IF(AND(H41=0,I41=0)," - ",ROUND(I41*100/H41,1))</f>
        <v>66.7</v>
      </c>
      <c r="K41" s="44">
        <v>18</v>
      </c>
    </row>
    <row r="42" spans="1:11" ht="15">
      <c r="A42" s="21"/>
      <c r="B42" s="18"/>
      <c r="C42" s="19"/>
      <c r="D42" s="20"/>
      <c r="E42" s="20" t="str">
        <f>IF(D42=0,"0",3*F42+2*G42+I42)</f>
        <v>0</v>
      </c>
      <c r="F42" s="20"/>
      <c r="G42" s="20"/>
      <c r="H42" s="20"/>
      <c r="I42" s="45"/>
      <c r="J42" s="45" t="str">
        <f>IF(AND(H42=0,I42=0)," - ",ROUND(I42*100/H42,1))</f>
        <v> - </v>
      </c>
      <c r="K42" s="46"/>
    </row>
    <row r="43" spans="1:11" ht="15">
      <c r="A43" s="21"/>
      <c r="B43" s="18"/>
      <c r="C43" s="19"/>
      <c r="D43" s="20"/>
      <c r="E43" s="20" t="str">
        <f aca="true" t="shared" si="3" ref="E43:E51">IF(D43=0,"0",3*F43+2*G43+I43)</f>
        <v>0</v>
      </c>
      <c r="F43" s="20"/>
      <c r="G43" s="20"/>
      <c r="H43" s="20"/>
      <c r="I43" s="45"/>
      <c r="J43" s="45" t="str">
        <f aca="true" t="shared" si="4" ref="J43:J51">IF(AND(H43=0,I43=0)," - ",ROUND(I43*100/H43,1))</f>
        <v> - </v>
      </c>
      <c r="K43" s="46"/>
    </row>
    <row r="44" spans="1:11" ht="15">
      <c r="A44" s="21"/>
      <c r="B44" s="18"/>
      <c r="C44" s="19"/>
      <c r="D44" s="20"/>
      <c r="E44" s="20" t="str">
        <f t="shared" si="3"/>
        <v>0</v>
      </c>
      <c r="F44" s="20"/>
      <c r="G44" s="20"/>
      <c r="H44" s="20"/>
      <c r="I44" s="45"/>
      <c r="J44" s="45" t="str">
        <f t="shared" si="4"/>
        <v> - </v>
      </c>
      <c r="K44" s="46"/>
    </row>
    <row r="45" spans="1:11" ht="15">
      <c r="A45" s="17"/>
      <c r="B45" s="18"/>
      <c r="C45" s="19"/>
      <c r="D45" s="20"/>
      <c r="E45" s="20" t="str">
        <f t="shared" si="3"/>
        <v>0</v>
      </c>
      <c r="F45" s="20"/>
      <c r="G45" s="20"/>
      <c r="H45" s="20"/>
      <c r="I45" s="45"/>
      <c r="J45" s="45" t="str">
        <f t="shared" si="4"/>
        <v> - </v>
      </c>
      <c r="K45" s="46"/>
    </row>
    <row r="46" spans="1:11" ht="15">
      <c r="A46" s="21"/>
      <c r="B46" s="18"/>
      <c r="C46" s="19"/>
      <c r="D46" s="20"/>
      <c r="E46" s="20" t="str">
        <f t="shared" si="3"/>
        <v>0</v>
      </c>
      <c r="F46" s="20"/>
      <c r="G46" s="20"/>
      <c r="H46" s="20"/>
      <c r="I46" s="45"/>
      <c r="J46" s="45" t="str">
        <f t="shared" si="4"/>
        <v> - </v>
      </c>
      <c r="K46" s="46"/>
    </row>
    <row r="47" spans="1:11" ht="15">
      <c r="A47" s="21"/>
      <c r="B47" s="18"/>
      <c r="C47" s="19"/>
      <c r="D47" s="20"/>
      <c r="E47" s="20" t="str">
        <f t="shared" si="3"/>
        <v>0</v>
      </c>
      <c r="F47" s="20"/>
      <c r="G47" s="20"/>
      <c r="H47" s="20"/>
      <c r="I47" s="45"/>
      <c r="J47" s="45" t="str">
        <f t="shared" si="4"/>
        <v> - </v>
      </c>
      <c r="K47" s="46"/>
    </row>
    <row r="48" spans="1:11" ht="15">
      <c r="A48" s="21"/>
      <c r="B48" s="18"/>
      <c r="C48" s="19"/>
      <c r="D48" s="20"/>
      <c r="E48" s="20" t="str">
        <f t="shared" si="3"/>
        <v>0</v>
      </c>
      <c r="F48" s="20"/>
      <c r="G48" s="20"/>
      <c r="H48" s="20"/>
      <c r="I48" s="45"/>
      <c r="J48" s="45" t="str">
        <f t="shared" si="4"/>
        <v> - </v>
      </c>
      <c r="K48" s="46"/>
    </row>
    <row r="49" spans="1:11" ht="15">
      <c r="A49" s="21"/>
      <c r="B49" s="18"/>
      <c r="C49" s="19"/>
      <c r="D49" s="20"/>
      <c r="E49" s="20" t="str">
        <f t="shared" si="3"/>
        <v>0</v>
      </c>
      <c r="F49" s="20"/>
      <c r="G49" s="20"/>
      <c r="H49" s="20"/>
      <c r="I49" s="45"/>
      <c r="J49" s="45" t="str">
        <f t="shared" si="4"/>
        <v> - </v>
      </c>
      <c r="K49" s="46"/>
    </row>
    <row r="50" spans="1:11" ht="15">
      <c r="A50" s="21"/>
      <c r="B50" s="18"/>
      <c r="C50" s="19"/>
      <c r="D50" s="20"/>
      <c r="E50" s="20" t="str">
        <f t="shared" si="3"/>
        <v>0</v>
      </c>
      <c r="F50" s="20"/>
      <c r="G50" s="20"/>
      <c r="H50" s="20"/>
      <c r="I50" s="45"/>
      <c r="J50" s="45" t="str">
        <f t="shared" si="4"/>
        <v> - </v>
      </c>
      <c r="K50" s="46"/>
    </row>
    <row r="51" spans="1:11" ht="15">
      <c r="A51" s="21"/>
      <c r="B51" s="18"/>
      <c r="C51" s="19"/>
      <c r="D51" s="20"/>
      <c r="E51" s="20" t="str">
        <f t="shared" si="3"/>
        <v>0</v>
      </c>
      <c r="F51" s="20"/>
      <c r="G51" s="20"/>
      <c r="H51" s="20"/>
      <c r="I51" s="45"/>
      <c r="J51" s="45" t="str">
        <f t="shared" si="4"/>
        <v> - </v>
      </c>
      <c r="K51" s="46"/>
    </row>
    <row r="52" spans="1:11" ht="15">
      <c r="A52" s="17"/>
      <c r="B52" s="18"/>
      <c r="C52" s="19"/>
      <c r="D52" s="20"/>
      <c r="E52" s="20" t="str">
        <f>IF(D52=0,"0",3*F52+2*G52+I52)</f>
        <v>0</v>
      </c>
      <c r="F52" s="20"/>
      <c r="G52" s="20"/>
      <c r="H52" s="20"/>
      <c r="I52" s="45"/>
      <c r="J52" s="45" t="str">
        <f>IF(AND(H52=0,I52=0)," - ",ROUND(I52*100/H52,1))</f>
        <v> - </v>
      </c>
      <c r="K52" s="46"/>
    </row>
    <row r="53" spans="1:11" ht="18">
      <c r="A53" s="47"/>
      <c r="B53" s="48"/>
      <c r="C53" s="49" t="s">
        <v>96</v>
      </c>
      <c r="D53" s="50">
        <f aca="true" t="shared" si="5" ref="D53:I53">SUM(D41:D52)</f>
        <v>7</v>
      </c>
      <c r="E53" s="50">
        <f t="shared" si="5"/>
        <v>45</v>
      </c>
      <c r="F53" s="50">
        <f t="shared" si="5"/>
        <v>5</v>
      </c>
      <c r="G53" s="50">
        <f t="shared" si="5"/>
        <v>12</v>
      </c>
      <c r="H53" s="50">
        <f t="shared" si="5"/>
        <v>9</v>
      </c>
      <c r="I53" s="51">
        <f t="shared" si="5"/>
        <v>6</v>
      </c>
      <c r="J53" s="51">
        <f>IF(H53="0","0",ROUND(I53*100/H53,1))</f>
        <v>66.7</v>
      </c>
      <c r="K53" s="52">
        <f>SUM(K41:K52)</f>
        <v>18</v>
      </c>
    </row>
  </sheetData>
  <sheetProtection/>
  <printOptions/>
  <pageMargins left="0.75" right="0.75" top="1" bottom="1" header="0.5118055555555556" footer="0.5118055555555556"/>
  <pageSetup fitToHeight="1" fitToWidth="1" horizontalDpi="300" verticalDpi="3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K53"/>
  <sheetViews>
    <sheetView showGridLines="0" zoomScale="75" zoomScaleNormal="75" zoomScalePageLayoutView="0" workbookViewId="0" topLeftCell="A1">
      <selection activeCell="A1" sqref="A1"/>
    </sheetView>
  </sheetViews>
  <sheetFormatPr defaultColWidth="8.8984375" defaultRowHeight="15.75"/>
  <cols>
    <col min="1" max="1" width="6.19921875" style="22" customWidth="1"/>
    <col min="2" max="2" width="1.8984375" style="22" customWidth="1"/>
    <col min="3" max="3" width="19.19921875" style="22" customWidth="1"/>
    <col min="4" max="4" width="5.296875" style="22" customWidth="1"/>
    <col min="5" max="5" width="8" style="22" customWidth="1"/>
    <col min="6" max="6" width="10.8984375" style="22" customWidth="1"/>
    <col min="7" max="7" width="8.8984375" style="22" customWidth="1"/>
    <col min="8" max="8" width="6.09765625" style="22" customWidth="1"/>
    <col min="9" max="9" width="11" style="22" customWidth="1"/>
    <col min="10" max="10" width="5.796875" style="22" customWidth="1"/>
    <col min="11" max="11" width="6.8984375" style="22" customWidth="1"/>
    <col min="12" max="16384" width="8.8984375" style="22" customWidth="1"/>
  </cols>
  <sheetData>
    <row r="1" spans="1:10" ht="15">
      <c r="A1" s="22" t="s">
        <v>99</v>
      </c>
      <c r="J1" s="23"/>
    </row>
    <row r="2" spans="1:8" ht="15">
      <c r="A2" s="22" t="s">
        <v>76</v>
      </c>
      <c r="D2" s="22">
        <f>rozpis!D9</f>
        <v>280</v>
      </c>
      <c r="F2" s="22" t="s">
        <v>77</v>
      </c>
      <c r="H2" s="22">
        <v>6</v>
      </c>
    </row>
    <row r="4" spans="1:9" ht="23.25">
      <c r="A4" s="24" t="s">
        <v>78</v>
      </c>
      <c r="E4" s="24" t="str">
        <f>rozpis!F9</f>
        <v>doma</v>
      </c>
      <c r="G4" s="24" t="s">
        <v>79</v>
      </c>
      <c r="I4" s="25">
        <f>rozpis!E9</f>
        <v>40859</v>
      </c>
    </row>
    <row r="5" spans="1:10" ht="30">
      <c r="A5" s="75" t="s">
        <v>80</v>
      </c>
      <c r="B5" s="27"/>
      <c r="C5" s="27" t="str">
        <f>rozpis!H9</f>
        <v>Sokol Jilemnice </v>
      </c>
      <c r="F5" s="27"/>
      <c r="G5" s="28">
        <f>E32</f>
        <v>59</v>
      </c>
      <c r="H5" s="28" t="s">
        <v>81</v>
      </c>
      <c r="I5" s="28">
        <f>E35</f>
        <v>62</v>
      </c>
      <c r="J5" s="27"/>
    </row>
    <row r="6" spans="1:10" ht="30">
      <c r="A6" s="29">
        <f>IF(G5&gt;I5,1,0)</f>
        <v>0</v>
      </c>
      <c r="B6" s="27"/>
      <c r="C6" s="29">
        <f>IF(I5&gt;G5,1,0)</f>
        <v>1</v>
      </c>
      <c r="F6" s="30" t="s">
        <v>82</v>
      </c>
      <c r="G6" s="31">
        <v>19</v>
      </c>
      <c r="H6" s="31" t="s">
        <v>81</v>
      </c>
      <c r="I6" s="31">
        <v>29</v>
      </c>
      <c r="J6" s="32" t="s">
        <v>83</v>
      </c>
    </row>
    <row r="7" spans="1:4" ht="15">
      <c r="A7" s="22" t="s">
        <v>84</v>
      </c>
      <c r="C7" s="22" t="str">
        <f>rozpis!I9</f>
        <v>Lang</v>
      </c>
      <c r="D7" s="22" t="str">
        <f>rozpis!J9</f>
        <v>Dlouhý</v>
      </c>
    </row>
    <row r="9" spans="1:11" ht="18" customHeight="1">
      <c r="A9" s="33" t="s">
        <v>85</v>
      </c>
      <c r="B9" s="34"/>
      <c r="C9" s="34"/>
      <c r="D9" s="35"/>
      <c r="E9" s="36" t="s">
        <v>86</v>
      </c>
      <c r="F9" s="36" t="s">
        <v>87</v>
      </c>
      <c r="G9" s="36" t="s">
        <v>88</v>
      </c>
      <c r="H9" s="37" t="s">
        <v>89</v>
      </c>
      <c r="I9" s="38"/>
      <c r="J9" s="38"/>
      <c r="K9" s="39" t="s">
        <v>90</v>
      </c>
    </row>
    <row r="10" spans="1:11" ht="18" customHeight="1">
      <c r="A10" s="9" t="s">
        <v>32</v>
      </c>
      <c r="B10" s="11"/>
      <c r="C10" s="10" t="s">
        <v>33</v>
      </c>
      <c r="D10" s="12" t="s">
        <v>91</v>
      </c>
      <c r="E10" s="12" t="s">
        <v>92</v>
      </c>
      <c r="F10" s="40"/>
      <c r="G10" s="40"/>
      <c r="H10" s="12" t="s">
        <v>93</v>
      </c>
      <c r="I10" s="41" t="s">
        <v>94</v>
      </c>
      <c r="J10" s="41" t="s">
        <v>95</v>
      </c>
      <c r="K10" s="42" t="s">
        <v>92</v>
      </c>
    </row>
    <row r="11" spans="1:11" ht="18" customHeight="1">
      <c r="A11" s="13">
        <f>soupiska!C11</f>
        <v>12</v>
      </c>
      <c r="B11" s="15"/>
      <c r="C11" s="14" t="str">
        <f>soupiska!E11</f>
        <v>Čechovský Marek</v>
      </c>
      <c r="D11" s="16">
        <v>0</v>
      </c>
      <c r="E11" s="16">
        <f>IF(D11=0,"",3*F11+2*G11+I11)</f>
      </c>
      <c r="F11" s="16"/>
      <c r="G11" s="16"/>
      <c r="H11" s="16"/>
      <c r="I11" s="43"/>
      <c r="J11" s="43" t="str">
        <f>IF(AND(H11=0,I11=0)," - ",ROUND(I11*100/H11,1))</f>
        <v> - </v>
      </c>
      <c r="K11" s="44"/>
    </row>
    <row r="12" spans="1:11" ht="18" customHeight="1">
      <c r="A12" s="21">
        <f>soupiska!C12</f>
        <v>0</v>
      </c>
      <c r="B12" s="18"/>
      <c r="C12" s="19" t="str">
        <f>soupiska!E12</f>
        <v>Dostál Radek</v>
      </c>
      <c r="D12" s="20">
        <v>0</v>
      </c>
      <c r="E12" s="20">
        <f>IF(D12=0,"",3*F12+2*G12+I12)</f>
      </c>
      <c r="F12" s="20"/>
      <c r="G12" s="20"/>
      <c r="H12" s="20"/>
      <c r="I12" s="45"/>
      <c r="J12" s="45" t="str">
        <f>IF(AND(H12=0,I12=0)," - ",ROUND(I12*100/H12,1))</f>
        <v> - </v>
      </c>
      <c r="K12" s="46"/>
    </row>
    <row r="13" spans="1:11" ht="18" customHeight="1">
      <c r="A13" s="21">
        <f>soupiska!C13</f>
        <v>14</v>
      </c>
      <c r="B13" s="18"/>
      <c r="C13" s="19" t="str">
        <f>soupiska!E13</f>
        <v>Ducháček Ludvík</v>
      </c>
      <c r="D13" s="20">
        <v>0</v>
      </c>
      <c r="E13" s="20">
        <f aca="true" t="shared" si="0" ref="E13:E30">IF(D13=0,"",3*F13+2*G13+I13)</f>
      </c>
      <c r="F13" s="20"/>
      <c r="G13" s="20"/>
      <c r="H13" s="20"/>
      <c r="I13" s="45"/>
      <c r="J13" s="45" t="str">
        <f aca="true" t="shared" si="1" ref="J13:J30">IF(AND(H13=0,I13=0)," - ",ROUND(I13*100/H13,1))</f>
        <v> - </v>
      </c>
      <c r="K13" s="46"/>
    </row>
    <row r="14" spans="1:11" ht="18" customHeight="1">
      <c r="A14" s="17">
        <f>soupiska!C14</f>
        <v>20</v>
      </c>
      <c r="B14" s="18"/>
      <c r="C14" s="19" t="str">
        <f>soupiska!E14</f>
        <v>Dvořák Milan</v>
      </c>
      <c r="D14" s="20">
        <v>1</v>
      </c>
      <c r="E14" s="20">
        <f t="shared" si="0"/>
        <v>0</v>
      </c>
      <c r="F14" s="20">
        <v>0</v>
      </c>
      <c r="G14" s="20">
        <v>0</v>
      </c>
      <c r="H14" s="20">
        <v>2</v>
      </c>
      <c r="I14" s="45">
        <v>0</v>
      </c>
      <c r="J14" s="45">
        <f t="shared" si="1"/>
        <v>0</v>
      </c>
      <c r="K14" s="46">
        <v>0</v>
      </c>
    </row>
    <row r="15" spans="1:11" ht="18" customHeight="1">
      <c r="A15" s="17">
        <f>soupiska!C15</f>
        <v>4</v>
      </c>
      <c r="B15" s="18"/>
      <c r="C15" s="19" t="str">
        <f>soupiska!E15</f>
        <v>Fiksa Ondřej</v>
      </c>
      <c r="D15" s="20">
        <v>1</v>
      </c>
      <c r="E15" s="20">
        <f>IF(D15=0,"",3*F15+2*G15+I15)</f>
        <v>15</v>
      </c>
      <c r="F15" s="20">
        <v>2</v>
      </c>
      <c r="G15" s="20">
        <v>2</v>
      </c>
      <c r="H15" s="20">
        <v>6</v>
      </c>
      <c r="I15" s="45">
        <v>5</v>
      </c>
      <c r="J15" s="45">
        <f>IF(AND(H15=0,I15=0)," - ",ROUND(I15*100/H15,1))</f>
        <v>83.3</v>
      </c>
      <c r="K15" s="46">
        <v>1</v>
      </c>
    </row>
    <row r="16" spans="1:11" ht="18" customHeight="1">
      <c r="A16" s="17">
        <f>soupiska!C16</f>
        <v>15</v>
      </c>
      <c r="B16" s="18"/>
      <c r="C16" s="19" t="str">
        <f>soupiska!E16</f>
        <v>Hedvičák Jaroslav</v>
      </c>
      <c r="D16" s="20">
        <v>1</v>
      </c>
      <c r="E16" s="20">
        <f t="shared" si="0"/>
        <v>5</v>
      </c>
      <c r="F16" s="20">
        <v>1</v>
      </c>
      <c r="G16" s="20">
        <v>1</v>
      </c>
      <c r="H16" s="20">
        <v>0</v>
      </c>
      <c r="I16" s="45">
        <v>0</v>
      </c>
      <c r="J16" s="45" t="str">
        <f t="shared" si="1"/>
        <v> - </v>
      </c>
      <c r="K16" s="46">
        <v>2</v>
      </c>
    </row>
    <row r="17" spans="1:11" ht="18" customHeight="1">
      <c r="A17" s="17">
        <f>soupiska!C17</f>
        <v>10</v>
      </c>
      <c r="B17" s="18"/>
      <c r="C17" s="19" t="str">
        <f>soupiska!E17</f>
        <v>Krontorád Pavel</v>
      </c>
      <c r="D17" s="20">
        <v>1</v>
      </c>
      <c r="E17" s="20">
        <f t="shared" si="0"/>
        <v>2</v>
      </c>
      <c r="F17" s="20">
        <v>0</v>
      </c>
      <c r="G17" s="20">
        <v>1</v>
      </c>
      <c r="H17" s="20">
        <v>0</v>
      </c>
      <c r="I17" s="45">
        <v>0</v>
      </c>
      <c r="J17" s="45" t="str">
        <f t="shared" si="1"/>
        <v> - </v>
      </c>
      <c r="K17" s="46">
        <v>1</v>
      </c>
    </row>
    <row r="18" spans="1:11" ht="18" customHeight="1">
      <c r="A18" s="17">
        <f>soupiska!C18</f>
        <v>7</v>
      </c>
      <c r="B18" s="18"/>
      <c r="C18" s="19" t="str">
        <f>soupiska!E18</f>
        <v>Krontorád Vít</v>
      </c>
      <c r="D18" s="20">
        <v>1</v>
      </c>
      <c r="E18" s="20">
        <f t="shared" si="0"/>
        <v>11</v>
      </c>
      <c r="F18" s="20">
        <v>0</v>
      </c>
      <c r="G18" s="20">
        <v>5</v>
      </c>
      <c r="H18" s="20">
        <v>2</v>
      </c>
      <c r="I18" s="45">
        <v>1</v>
      </c>
      <c r="J18" s="45">
        <f t="shared" si="1"/>
        <v>50</v>
      </c>
      <c r="K18" s="46">
        <v>1</v>
      </c>
    </row>
    <row r="19" spans="1:11" ht="18" customHeight="1">
      <c r="A19" s="17">
        <f>soupiska!C19</f>
        <v>6</v>
      </c>
      <c r="B19" s="18"/>
      <c r="C19" s="19" t="str">
        <f>soupiska!E19</f>
        <v>Krška Josef</v>
      </c>
      <c r="D19" s="20">
        <v>0</v>
      </c>
      <c r="E19" s="20">
        <f t="shared" si="0"/>
      </c>
      <c r="F19" s="20"/>
      <c r="G19" s="20"/>
      <c r="H19" s="20"/>
      <c r="I19" s="45"/>
      <c r="J19" s="45" t="str">
        <f t="shared" si="1"/>
        <v> - </v>
      </c>
      <c r="K19" s="46"/>
    </row>
    <row r="20" spans="1:11" ht="18" customHeight="1">
      <c r="A20" s="17">
        <f>soupiska!C20</f>
        <v>18</v>
      </c>
      <c r="B20" s="18"/>
      <c r="C20" s="19" t="str">
        <f>soupiska!E20</f>
        <v>Maca Radek</v>
      </c>
      <c r="D20" s="20">
        <v>1</v>
      </c>
      <c r="E20" s="20">
        <f t="shared" si="0"/>
        <v>0</v>
      </c>
      <c r="F20" s="20">
        <v>0</v>
      </c>
      <c r="G20" s="20">
        <v>0</v>
      </c>
      <c r="H20" s="20">
        <v>0</v>
      </c>
      <c r="I20" s="45">
        <v>0</v>
      </c>
      <c r="J20" s="45" t="str">
        <f t="shared" si="1"/>
        <v> - </v>
      </c>
      <c r="K20" s="46">
        <v>0</v>
      </c>
    </row>
    <row r="21" spans="1:11" ht="18" customHeight="1">
      <c r="A21" s="21">
        <f>soupiska!C21</f>
        <v>17</v>
      </c>
      <c r="B21" s="18"/>
      <c r="C21" s="19" t="str">
        <f>soupiska!E21</f>
        <v>Müller Tomáš</v>
      </c>
      <c r="D21" s="20">
        <v>0</v>
      </c>
      <c r="E21" s="20">
        <f t="shared" si="0"/>
      </c>
      <c r="F21" s="20"/>
      <c r="G21" s="20"/>
      <c r="H21" s="20"/>
      <c r="I21" s="45"/>
      <c r="J21" s="45" t="str">
        <f t="shared" si="1"/>
        <v> - </v>
      </c>
      <c r="K21" s="46"/>
    </row>
    <row r="22" spans="1:11" ht="18" customHeight="1">
      <c r="A22" s="21">
        <f>soupiska!C22</f>
        <v>17</v>
      </c>
      <c r="B22" s="18"/>
      <c r="C22" s="19" t="str">
        <f>soupiska!E22</f>
        <v>Müller Petr</v>
      </c>
      <c r="D22" s="20">
        <v>0</v>
      </c>
      <c r="E22" s="20">
        <f t="shared" si="0"/>
      </c>
      <c r="F22" s="20"/>
      <c r="G22" s="20"/>
      <c r="H22" s="20"/>
      <c r="I22" s="45"/>
      <c r="J22" s="45" t="str">
        <f t="shared" si="1"/>
        <v> - </v>
      </c>
      <c r="K22" s="46"/>
    </row>
    <row r="23" spans="1:11" ht="18" customHeight="1">
      <c r="A23" s="21">
        <f>soupiska!C23</f>
        <v>16</v>
      </c>
      <c r="B23" s="18"/>
      <c r="C23" s="19" t="str">
        <f>soupiska!E23</f>
        <v>Nepustil Petr</v>
      </c>
      <c r="D23" s="20">
        <v>1</v>
      </c>
      <c r="E23" s="20">
        <f t="shared" si="0"/>
        <v>16</v>
      </c>
      <c r="F23" s="20">
        <v>2</v>
      </c>
      <c r="G23" s="20">
        <v>5</v>
      </c>
      <c r="H23" s="20">
        <v>0</v>
      </c>
      <c r="I23" s="45">
        <v>0</v>
      </c>
      <c r="J23" s="45" t="str">
        <f t="shared" si="1"/>
        <v> - </v>
      </c>
      <c r="K23" s="46">
        <v>4</v>
      </c>
    </row>
    <row r="24" spans="1:11" ht="18" customHeight="1">
      <c r="A24" s="21">
        <f>soupiska!C24</f>
        <v>8</v>
      </c>
      <c r="B24" s="18"/>
      <c r="C24" s="19" t="str">
        <f>soupiska!E24</f>
        <v>Petr Martin</v>
      </c>
      <c r="D24" s="20">
        <v>0</v>
      </c>
      <c r="E24" s="20">
        <f t="shared" si="0"/>
      </c>
      <c r="F24" s="20"/>
      <c r="G24" s="20"/>
      <c r="H24" s="20"/>
      <c r="I24" s="45"/>
      <c r="J24" s="45" t="str">
        <f t="shared" si="1"/>
        <v> - </v>
      </c>
      <c r="K24" s="46"/>
    </row>
    <row r="25" spans="1:11" ht="18" customHeight="1">
      <c r="A25" s="17">
        <f>soupiska!C25</f>
        <v>0</v>
      </c>
      <c r="B25" s="18"/>
      <c r="C25" s="19" t="str">
        <f>soupiska!E25</f>
        <v>Teplý Petr</v>
      </c>
      <c r="D25" s="20">
        <v>1</v>
      </c>
      <c r="E25" s="20">
        <f t="shared" si="0"/>
        <v>2</v>
      </c>
      <c r="F25" s="20">
        <v>0</v>
      </c>
      <c r="G25" s="20">
        <v>1</v>
      </c>
      <c r="H25" s="20">
        <v>0</v>
      </c>
      <c r="I25" s="45">
        <v>0</v>
      </c>
      <c r="J25" s="45" t="str">
        <f t="shared" si="1"/>
        <v> - </v>
      </c>
      <c r="K25" s="46">
        <v>1</v>
      </c>
    </row>
    <row r="26" spans="1:11" ht="18" customHeight="1">
      <c r="A26" s="17">
        <f>soupiska!C26</f>
        <v>9</v>
      </c>
      <c r="B26" s="18"/>
      <c r="C26" s="19" t="str">
        <f>soupiska!E26</f>
        <v>Rychtář Jan</v>
      </c>
      <c r="D26" s="20">
        <v>0</v>
      </c>
      <c r="E26" s="20">
        <f t="shared" si="0"/>
      </c>
      <c r="F26" s="20"/>
      <c r="G26" s="20"/>
      <c r="H26" s="20"/>
      <c r="I26" s="45"/>
      <c r="J26" s="45" t="str">
        <f t="shared" si="1"/>
        <v> - </v>
      </c>
      <c r="K26" s="46"/>
    </row>
    <row r="27" spans="1:11" ht="18" customHeight="1">
      <c r="A27" s="17">
        <f>soupiska!C27</f>
        <v>14</v>
      </c>
      <c r="B27" s="18"/>
      <c r="C27" s="19" t="str">
        <f>soupiska!E27</f>
        <v>Slezák Jakub</v>
      </c>
      <c r="D27" s="20">
        <v>0</v>
      </c>
      <c r="E27" s="20">
        <f t="shared" si="0"/>
      </c>
      <c r="F27" s="20"/>
      <c r="G27" s="20"/>
      <c r="H27" s="20"/>
      <c r="I27" s="45"/>
      <c r="J27" s="45" t="str">
        <f t="shared" si="1"/>
        <v> - </v>
      </c>
      <c r="K27" s="46"/>
    </row>
    <row r="28" spans="1:11" ht="18" customHeight="1">
      <c r="A28" s="17">
        <f>soupiska!C28</f>
        <v>5</v>
      </c>
      <c r="B28" s="18"/>
      <c r="C28" s="19" t="str">
        <f>soupiska!E28</f>
        <v>Straka Tomáš</v>
      </c>
      <c r="D28" s="20">
        <v>0</v>
      </c>
      <c r="E28" s="20">
        <f t="shared" si="0"/>
      </c>
      <c r="F28" s="20"/>
      <c r="G28" s="20"/>
      <c r="H28" s="20"/>
      <c r="I28" s="45"/>
      <c r="J28" s="45" t="str">
        <f t="shared" si="1"/>
        <v> - </v>
      </c>
      <c r="K28" s="46"/>
    </row>
    <row r="29" spans="1:11" ht="18" customHeight="1">
      <c r="A29" s="21">
        <f>soupiska!C29</f>
        <v>21</v>
      </c>
      <c r="B29" s="18"/>
      <c r="C29" s="19" t="str">
        <f>soupiska!E29</f>
        <v>Stríž Rostislav</v>
      </c>
      <c r="D29" s="20">
        <v>1</v>
      </c>
      <c r="E29" s="20">
        <f t="shared" si="0"/>
        <v>6</v>
      </c>
      <c r="F29" s="20">
        <v>0</v>
      </c>
      <c r="G29" s="20">
        <v>3</v>
      </c>
      <c r="H29" s="20">
        <v>0</v>
      </c>
      <c r="I29" s="45">
        <v>0</v>
      </c>
      <c r="J29" s="45" t="str">
        <f t="shared" si="1"/>
        <v> - </v>
      </c>
      <c r="K29" s="46">
        <v>1</v>
      </c>
    </row>
    <row r="30" spans="1:11" ht="18" customHeight="1">
      <c r="A30" s="21">
        <f>soupiska!C30</f>
        <v>0</v>
      </c>
      <c r="B30" s="18"/>
      <c r="C30" s="19" t="str">
        <f>soupiska!E30</f>
        <v>Šulc Michal</v>
      </c>
      <c r="D30" s="20">
        <v>0</v>
      </c>
      <c r="E30" s="20">
        <f t="shared" si="0"/>
      </c>
      <c r="F30" s="20"/>
      <c r="G30" s="20"/>
      <c r="H30" s="20"/>
      <c r="I30" s="45"/>
      <c r="J30" s="45" t="str">
        <f t="shared" si="1"/>
        <v> - </v>
      </c>
      <c r="K30" s="46"/>
    </row>
    <row r="31" spans="1:11" ht="18" customHeight="1">
      <c r="A31" s="21">
        <f>soupiska!C31</f>
        <v>0</v>
      </c>
      <c r="B31" s="18"/>
      <c r="C31" s="19" t="str">
        <f>soupiska!E31</f>
        <v>Trojan Pavel</v>
      </c>
      <c r="D31" s="20">
        <v>1</v>
      </c>
      <c r="E31" s="20">
        <f>IF(D31=0,"",3*F31+2*G31+I31)</f>
        <v>2</v>
      </c>
      <c r="F31" s="20">
        <v>0</v>
      </c>
      <c r="G31" s="20">
        <v>1</v>
      </c>
      <c r="H31" s="20">
        <v>0</v>
      </c>
      <c r="I31" s="45">
        <v>0</v>
      </c>
      <c r="J31" s="45" t="str">
        <f>IF(AND(H31=0,I31=0)," - ",ROUND(I31*100/H31,1))</f>
        <v> - </v>
      </c>
      <c r="K31" s="46">
        <v>0</v>
      </c>
    </row>
    <row r="32" spans="1:11" ht="18" customHeight="1">
      <c r="A32" s="47"/>
      <c r="B32" s="48"/>
      <c r="C32" s="49" t="s">
        <v>96</v>
      </c>
      <c r="D32" s="50">
        <f aca="true" t="shared" si="2" ref="D32:I32">SUM(D11:D31)</f>
        <v>10</v>
      </c>
      <c r="E32" s="50">
        <f t="shared" si="2"/>
        <v>59</v>
      </c>
      <c r="F32" s="50">
        <f t="shared" si="2"/>
        <v>5</v>
      </c>
      <c r="G32" s="50">
        <f t="shared" si="2"/>
        <v>19</v>
      </c>
      <c r="H32" s="50">
        <f t="shared" si="2"/>
        <v>10</v>
      </c>
      <c r="I32" s="51">
        <f t="shared" si="2"/>
        <v>6</v>
      </c>
      <c r="J32" s="51">
        <f>IF(H32="0","0",ROUND(I32*100/H32,1))</f>
        <v>60</v>
      </c>
      <c r="K32" s="52">
        <f>SUM(K11:K31)</f>
        <v>11</v>
      </c>
    </row>
    <row r="33" spans="1:11" ht="18" customHeight="1">
      <c r="A33" s="53"/>
      <c r="B33" s="53"/>
      <c r="C33" s="53"/>
      <c r="D33" s="54"/>
      <c r="E33" s="54"/>
      <c r="F33" s="54"/>
      <c r="G33" s="54"/>
      <c r="H33" s="54"/>
      <c r="I33" s="54"/>
      <c r="J33" s="54"/>
      <c r="K33" s="54"/>
    </row>
    <row r="34" spans="1:11" ht="18" customHeight="1">
      <c r="A34" s="55"/>
      <c r="B34" s="55"/>
      <c r="C34" s="55"/>
      <c r="D34" s="56"/>
      <c r="E34" s="56"/>
      <c r="F34" s="56"/>
      <c r="G34" s="56"/>
      <c r="H34" s="56"/>
      <c r="I34" s="56"/>
      <c r="J34" s="56"/>
      <c r="K34" s="56"/>
    </row>
    <row r="35" spans="1:11" ht="18" customHeight="1">
      <c r="A35" s="57"/>
      <c r="B35" s="58"/>
      <c r="C35" s="59" t="s">
        <v>97</v>
      </c>
      <c r="D35" s="60">
        <f>D53</f>
        <v>7</v>
      </c>
      <c r="E35" s="60">
        <f>F35*3+G35*2+I35</f>
        <v>62</v>
      </c>
      <c r="F35" s="60">
        <f>F53</f>
        <v>1</v>
      </c>
      <c r="G35" s="60">
        <f>G53</f>
        <v>27</v>
      </c>
      <c r="H35" s="60">
        <f>H53</f>
        <v>14</v>
      </c>
      <c r="I35" s="61">
        <f>I53</f>
        <v>5</v>
      </c>
      <c r="J35" s="61">
        <f>IF(H35="0","0",ROUND(I35*100/H35,1))</f>
        <v>35.7</v>
      </c>
      <c r="K35" s="62">
        <f>K53</f>
        <v>17</v>
      </c>
    </row>
    <row r="39" spans="1:11" ht="15">
      <c r="A39" s="33" t="s">
        <v>85</v>
      </c>
      <c r="B39" s="34"/>
      <c r="C39" s="34"/>
      <c r="D39" s="35"/>
      <c r="E39" s="36" t="s">
        <v>86</v>
      </c>
      <c r="F39" s="36" t="s">
        <v>87</v>
      </c>
      <c r="G39" s="36" t="s">
        <v>88</v>
      </c>
      <c r="H39" s="37" t="s">
        <v>89</v>
      </c>
      <c r="I39" s="38"/>
      <c r="J39" s="38"/>
      <c r="K39" s="39" t="s">
        <v>90</v>
      </c>
    </row>
    <row r="40" spans="1:11" ht="15">
      <c r="A40" s="9" t="s">
        <v>32</v>
      </c>
      <c r="B40" s="11"/>
      <c r="C40" s="10" t="s">
        <v>33</v>
      </c>
      <c r="D40" s="12"/>
      <c r="E40" s="12" t="s">
        <v>92</v>
      </c>
      <c r="F40" s="40"/>
      <c r="G40" s="40"/>
      <c r="H40" s="12"/>
      <c r="I40" s="41"/>
      <c r="J40" s="41" t="s">
        <v>95</v>
      </c>
      <c r="K40" s="42"/>
    </row>
    <row r="41" spans="1:11" ht="15">
      <c r="A41" s="13" t="s">
        <v>100</v>
      </c>
      <c r="B41" s="15"/>
      <c r="C41" s="14"/>
      <c r="D41" s="16">
        <v>7</v>
      </c>
      <c r="E41" s="20">
        <f aca="true" t="shared" si="3" ref="E41:E51">IF(D41=0,"0",3*F41+2*G41+I41)</f>
        <v>62</v>
      </c>
      <c r="F41" s="16">
        <v>1</v>
      </c>
      <c r="G41" s="16">
        <v>27</v>
      </c>
      <c r="H41" s="16">
        <v>14</v>
      </c>
      <c r="I41" s="43">
        <v>5</v>
      </c>
      <c r="J41" s="43">
        <f aca="true" t="shared" si="4" ref="J41:J51">IF(AND(H41=0,I41=0)," - ",ROUND(I41*100/H41,1))</f>
        <v>35.7</v>
      </c>
      <c r="K41" s="44">
        <v>17</v>
      </c>
    </row>
    <row r="42" spans="1:11" ht="15">
      <c r="A42" s="17"/>
      <c r="B42" s="18"/>
      <c r="C42" s="19"/>
      <c r="D42" s="20"/>
      <c r="E42" s="20" t="str">
        <f t="shared" si="3"/>
        <v>0</v>
      </c>
      <c r="F42" s="20"/>
      <c r="G42" s="20"/>
      <c r="H42" s="20"/>
      <c r="I42" s="45"/>
      <c r="J42" s="45" t="str">
        <f t="shared" si="4"/>
        <v> - </v>
      </c>
      <c r="K42" s="46"/>
    </row>
    <row r="43" spans="1:11" ht="15">
      <c r="A43" s="21"/>
      <c r="B43" s="18"/>
      <c r="C43" s="19"/>
      <c r="D43" s="20"/>
      <c r="E43" s="20" t="str">
        <f t="shared" si="3"/>
        <v>0</v>
      </c>
      <c r="F43" s="20"/>
      <c r="G43" s="20"/>
      <c r="H43" s="20"/>
      <c r="I43" s="45"/>
      <c r="J43" s="45" t="str">
        <f t="shared" si="4"/>
        <v> - </v>
      </c>
      <c r="K43" s="46"/>
    </row>
    <row r="44" spans="1:11" ht="15">
      <c r="A44" s="21"/>
      <c r="B44" s="18"/>
      <c r="C44" s="19"/>
      <c r="D44" s="20"/>
      <c r="E44" s="20" t="str">
        <f>IF(D44=0,"0",3*F44+2*G44+I44)</f>
        <v>0</v>
      </c>
      <c r="F44" s="20"/>
      <c r="G44" s="20"/>
      <c r="H44" s="20"/>
      <c r="I44" s="45"/>
      <c r="J44" s="45" t="str">
        <f>IF(AND(H44=0,I44=0)," - ",ROUND(I44*100/H44,1))</f>
        <v> - </v>
      </c>
      <c r="K44" s="46"/>
    </row>
    <row r="45" spans="1:11" ht="15">
      <c r="A45" s="21"/>
      <c r="B45" s="18"/>
      <c r="C45" s="19"/>
      <c r="D45" s="20"/>
      <c r="E45" s="20" t="str">
        <f>IF(D45=0,"0",3*F45+2*G45+I45)</f>
        <v>0</v>
      </c>
      <c r="F45" s="20"/>
      <c r="G45" s="20"/>
      <c r="H45" s="20"/>
      <c r="I45" s="45"/>
      <c r="J45" s="45" t="str">
        <f>IF(AND(H45=0,I45=0)," - ",ROUND(I45*100/H45,1))</f>
        <v> - </v>
      </c>
      <c r="K45" s="46"/>
    </row>
    <row r="46" spans="1:11" ht="15">
      <c r="A46" s="21"/>
      <c r="B46" s="18"/>
      <c r="C46" s="19"/>
      <c r="D46" s="20"/>
      <c r="E46" s="20" t="str">
        <f t="shared" si="3"/>
        <v>0</v>
      </c>
      <c r="F46" s="20"/>
      <c r="G46" s="20"/>
      <c r="H46" s="20"/>
      <c r="I46" s="45"/>
      <c r="J46" s="45" t="str">
        <f t="shared" si="4"/>
        <v> - </v>
      </c>
      <c r="K46" s="46"/>
    </row>
    <row r="47" spans="1:11" ht="15">
      <c r="A47" s="21"/>
      <c r="B47" s="18"/>
      <c r="C47" s="19"/>
      <c r="D47" s="20"/>
      <c r="E47" s="20" t="str">
        <f t="shared" si="3"/>
        <v>0</v>
      </c>
      <c r="F47" s="20"/>
      <c r="G47" s="20"/>
      <c r="H47" s="20"/>
      <c r="I47" s="45"/>
      <c r="J47" s="45" t="str">
        <f t="shared" si="4"/>
        <v> - </v>
      </c>
      <c r="K47" s="46"/>
    </row>
    <row r="48" spans="1:11" ht="15">
      <c r="A48" s="21"/>
      <c r="B48" s="18"/>
      <c r="C48" s="19"/>
      <c r="D48" s="20"/>
      <c r="E48" s="20" t="str">
        <f t="shared" si="3"/>
        <v>0</v>
      </c>
      <c r="F48" s="20"/>
      <c r="G48" s="20"/>
      <c r="H48" s="20"/>
      <c r="I48" s="45"/>
      <c r="J48" s="45" t="str">
        <f t="shared" si="4"/>
        <v> - </v>
      </c>
      <c r="K48" s="46"/>
    </row>
    <row r="49" spans="1:11" ht="15">
      <c r="A49" s="21"/>
      <c r="B49" s="18"/>
      <c r="C49" s="19"/>
      <c r="D49" s="20"/>
      <c r="E49" s="20" t="str">
        <f t="shared" si="3"/>
        <v>0</v>
      </c>
      <c r="F49" s="20"/>
      <c r="G49" s="20"/>
      <c r="H49" s="20"/>
      <c r="I49" s="45"/>
      <c r="J49" s="45" t="str">
        <f t="shared" si="4"/>
        <v> - </v>
      </c>
      <c r="K49" s="46"/>
    </row>
    <row r="50" spans="1:11" ht="15">
      <c r="A50" s="21"/>
      <c r="B50" s="18"/>
      <c r="C50" s="19"/>
      <c r="D50" s="20"/>
      <c r="E50" s="20" t="str">
        <f t="shared" si="3"/>
        <v>0</v>
      </c>
      <c r="F50" s="20"/>
      <c r="G50" s="20"/>
      <c r="H50" s="20"/>
      <c r="I50" s="45"/>
      <c r="J50" s="45" t="str">
        <f t="shared" si="4"/>
        <v> - </v>
      </c>
      <c r="K50" s="46"/>
    </row>
    <row r="51" spans="1:11" ht="15">
      <c r="A51" s="21"/>
      <c r="B51" s="18"/>
      <c r="C51" s="19"/>
      <c r="D51" s="20"/>
      <c r="E51" s="20" t="str">
        <f t="shared" si="3"/>
        <v>0</v>
      </c>
      <c r="F51" s="20"/>
      <c r="G51" s="20"/>
      <c r="H51" s="20"/>
      <c r="I51" s="45"/>
      <c r="J51" s="45" t="str">
        <f t="shared" si="4"/>
        <v> - </v>
      </c>
      <c r="K51" s="46"/>
    </row>
    <row r="52" spans="1:11" ht="15">
      <c r="A52" s="17"/>
      <c r="B52" s="18"/>
      <c r="C52" s="19"/>
      <c r="D52" s="20"/>
      <c r="E52" s="20" t="str">
        <f>IF(D52=0,"0",3*F52+2*G52+I52)</f>
        <v>0</v>
      </c>
      <c r="F52" s="20"/>
      <c r="G52" s="20"/>
      <c r="H52" s="20"/>
      <c r="I52" s="45"/>
      <c r="J52" s="45" t="str">
        <f>IF(AND(H52=0,I52=0)," - ",ROUND(I52*100/H52,1))</f>
        <v> - </v>
      </c>
      <c r="K52" s="46"/>
    </row>
    <row r="53" spans="1:11" ht="18">
      <c r="A53" s="47"/>
      <c r="B53" s="48"/>
      <c r="C53" s="49" t="s">
        <v>96</v>
      </c>
      <c r="D53" s="50">
        <f aca="true" t="shared" si="5" ref="D53:I53">SUM(D41:D52)</f>
        <v>7</v>
      </c>
      <c r="E53" s="50">
        <f t="shared" si="5"/>
        <v>62</v>
      </c>
      <c r="F53" s="50">
        <f t="shared" si="5"/>
        <v>1</v>
      </c>
      <c r="G53" s="50">
        <f t="shared" si="5"/>
        <v>27</v>
      </c>
      <c r="H53" s="50">
        <f t="shared" si="5"/>
        <v>14</v>
      </c>
      <c r="I53" s="51">
        <f t="shared" si="5"/>
        <v>5</v>
      </c>
      <c r="J53" s="51">
        <f>IF(H53="0","0",ROUND(I53*100/H53,1))</f>
        <v>35.7</v>
      </c>
      <c r="K53" s="52">
        <f>SUM(K41:K52)</f>
        <v>17</v>
      </c>
    </row>
  </sheetData>
  <sheetProtection/>
  <printOptions/>
  <pageMargins left="0.75" right="0.75" top="1" bottom="1" header="0.5118055555555556" footer="0.5118055555555556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Maca</dc:creator>
  <cp:keywords/>
  <dc:description/>
  <cp:lastModifiedBy>NIDM</cp:lastModifiedBy>
  <cp:lastPrinted>2011-09-05T22:23:36Z</cp:lastPrinted>
  <dcterms:created xsi:type="dcterms:W3CDTF">2010-02-08T21:54:49Z</dcterms:created>
  <dcterms:modified xsi:type="dcterms:W3CDTF">2012-04-28T18:45:45Z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